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tables/table9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tables/table16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+xml"/>
  <Override PartName="/xl/tables/table19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+xml"/>
  <Override PartName="/xl/tables/table20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+xml"/>
  <Override PartName="/xl/tables/table21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lunet-my.sharepoint.com/personal/srrh_lunet_lboro_ac_uk/Documents/Rosemary's Documents/DV Thesis/DA Commissioner/Pilot project/DAC data share/Report drafts/"/>
    </mc:Choice>
  </mc:AlternateContent>
  <xr:revisionPtr revIDLastSave="724" documentId="8_{5C9DC616-DA45-4F80-B49D-813628E8627C}" xr6:coauthVersionLast="47" xr6:coauthVersionMax="47" xr10:uidLastSave="{793292BA-27C9-4F79-BB74-29A0135F9496}"/>
  <bookViews>
    <workbookView xWindow="-110" yWindow="-110" windowWidth="19420" windowHeight="10300" firstSheet="1" activeTab="3" xr2:uid="{4E404E7E-F8BD-4AA5-8431-2C0D8E0D069B}"/>
  </bookViews>
  <sheets>
    <sheet name="1. No. of hearings observed" sheetId="1" r:id="rId1"/>
    <sheet name="2. Parties and Children" sheetId="2" r:id="rId2"/>
    <sheet name="3. Tier of judiciary" sheetId="3" r:id="rId3"/>
    <sheet name="4. Who heard the case" sheetId="6" r:id="rId4"/>
    <sheet name="5. Applications" sheetId="4" r:id="rId5"/>
    <sheet name="6. Type of hearings" sheetId="7" r:id="rId6"/>
    <sheet name="7. Ethnicity of parties" sheetId="10" r:id="rId7"/>
    <sheet name="8. Legal Representation " sheetId="11" r:id="rId8"/>
    <sheet name="9. Court attendance" sheetId="12" r:id="rId9"/>
    <sheet name="10. Accompanied by" sheetId="13" r:id="rId10"/>
    <sheet name="11. Professionals" sheetId="14" r:id="rId11"/>
    <sheet name="12. DA and welfare" sheetId="16" r:id="rId12"/>
    <sheet name="13. Parental alienation " sheetId="17" r:id="rId13"/>
    <sheet name="14. Orders" sheetId="18" r:id="rId14"/>
    <sheet name="15. Special measures" sheetId="8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7" l="1"/>
  <c r="L6" i="7"/>
  <c r="L7" i="7"/>
  <c r="L12" i="7"/>
  <c r="L9" i="7"/>
  <c r="L10" i="7"/>
  <c r="L11" i="7"/>
  <c r="G13" i="7"/>
  <c r="H5" i="17"/>
  <c r="H6" i="17"/>
  <c r="G6" i="17"/>
  <c r="G5" i="17"/>
  <c r="D7" i="16"/>
  <c r="F13" i="2"/>
  <c r="F14" i="2"/>
  <c r="F15" i="2"/>
  <c r="F16" i="2"/>
  <c r="E18" i="2"/>
  <c r="D13" i="2"/>
  <c r="D14" i="2"/>
  <c r="D15" i="2"/>
  <c r="C18" i="2"/>
  <c r="D16" i="2" s="1"/>
  <c r="F14" i="12"/>
  <c r="C19" i="12"/>
  <c r="D14" i="12" s="1"/>
  <c r="E19" i="12"/>
  <c r="F15" i="12" s="1"/>
  <c r="C9" i="11"/>
  <c r="F16" i="12" l="1"/>
  <c r="F17" i="12"/>
  <c r="D17" i="12"/>
  <c r="D16" i="12"/>
  <c r="D15" i="12"/>
  <c r="F6" i="18"/>
  <c r="F7" i="18"/>
  <c r="F8" i="18"/>
  <c r="F5" i="18"/>
  <c r="D6" i="18"/>
  <c r="D7" i="18"/>
  <c r="D8" i="18"/>
  <c r="D5" i="18"/>
  <c r="F6" i="17"/>
  <c r="F5" i="17"/>
  <c r="D6" i="17"/>
  <c r="D5" i="17"/>
  <c r="G17" i="16"/>
  <c r="G18" i="16"/>
  <c r="G16" i="16"/>
  <c r="H17" i="16" s="1"/>
  <c r="F17" i="16"/>
  <c r="F18" i="16"/>
  <c r="F16" i="16"/>
  <c r="D17" i="16"/>
  <c r="D18" i="16"/>
  <c r="D16" i="16"/>
  <c r="D6" i="16"/>
  <c r="D5" i="16"/>
  <c r="F16" i="13"/>
  <c r="F17" i="13"/>
  <c r="F18" i="13"/>
  <c r="F19" i="13"/>
  <c r="F15" i="13"/>
  <c r="D16" i="13"/>
  <c r="D17" i="13"/>
  <c r="D18" i="13"/>
  <c r="D19" i="13"/>
  <c r="D15" i="13"/>
  <c r="H16" i="16" l="1"/>
  <c r="H18" i="16"/>
  <c r="D8" i="16"/>
  <c r="E35" i="11"/>
  <c r="F31" i="11" s="1"/>
  <c r="C35" i="11"/>
  <c r="D30" i="11" s="1"/>
  <c r="H33" i="11"/>
  <c r="H32" i="11"/>
  <c r="H31" i="11"/>
  <c r="H30" i="11"/>
  <c r="F6" i="10"/>
  <c r="E12" i="10"/>
  <c r="F7" i="10" s="1"/>
  <c r="C12" i="10"/>
  <c r="D5" i="10" s="1"/>
  <c r="C9" i="8"/>
  <c r="D6" i="8" s="1"/>
  <c r="I13" i="7"/>
  <c r="C13" i="7"/>
  <c r="D5" i="7" s="1"/>
  <c r="C12" i="6"/>
  <c r="D11" i="6" s="1"/>
  <c r="C11" i="4"/>
  <c r="D9" i="4" s="1"/>
  <c r="D6" i="1"/>
  <c r="D7" i="1"/>
  <c r="D5" i="1"/>
  <c r="C8" i="1"/>
  <c r="D33" i="11" l="1"/>
  <c r="D32" i="11"/>
  <c r="D31" i="11"/>
  <c r="F30" i="11"/>
  <c r="F33" i="11"/>
  <c r="F32" i="11"/>
  <c r="H6" i="7"/>
  <c r="J6" i="7"/>
  <c r="C9" i="12"/>
  <c r="D8" i="10"/>
  <c r="F9" i="10"/>
  <c r="F5" i="10"/>
  <c r="F10" i="10"/>
  <c r="F8" i="10"/>
  <c r="D7" i="10"/>
  <c r="D10" i="10"/>
  <c r="D6" i="10"/>
  <c r="D9" i="10"/>
  <c r="D7" i="8"/>
  <c r="D7" i="7"/>
  <c r="D6" i="7"/>
  <c r="D11" i="7"/>
  <c r="J11" i="7"/>
  <c r="J9" i="7"/>
  <c r="H11" i="7"/>
  <c r="H9" i="7"/>
  <c r="H5" i="7"/>
  <c r="J5" i="7"/>
  <c r="H10" i="7"/>
  <c r="J10" i="7"/>
  <c r="J12" i="7"/>
  <c r="H12" i="7"/>
  <c r="H7" i="7"/>
  <c r="J7" i="7"/>
  <c r="D10" i="7"/>
  <c r="D9" i="7"/>
  <c r="D7" i="6"/>
  <c r="D8" i="6"/>
  <c r="D6" i="6"/>
  <c r="D9" i="6"/>
  <c r="D10" i="6"/>
  <c r="D6" i="4"/>
  <c r="D5" i="4"/>
  <c r="D7" i="4"/>
  <c r="D8" i="4"/>
  <c r="D10" i="4"/>
</calcChain>
</file>

<file path=xl/sharedStrings.xml><?xml version="1.0" encoding="utf-8"?>
<sst xmlns="http://schemas.openxmlformats.org/spreadsheetml/2006/main" count="209" uniqueCount="136">
  <si>
    <t>Court</t>
  </si>
  <si>
    <t>Number of hearings</t>
  </si>
  <si>
    <t>%</t>
  </si>
  <si>
    <t>City</t>
  </si>
  <si>
    <t>Mixed</t>
  </si>
  <si>
    <t>Small towns/rural</t>
  </si>
  <si>
    <t xml:space="preserve">Total </t>
  </si>
  <si>
    <t>Applicants</t>
  </si>
  <si>
    <t>Respondents</t>
  </si>
  <si>
    <t>Children</t>
  </si>
  <si>
    <t>Average number of children per case = 1.4</t>
  </si>
  <si>
    <t xml:space="preserve">Relationship  </t>
  </si>
  <si>
    <t>Applicant n</t>
  </si>
  <si>
    <t>Applicant %</t>
  </si>
  <si>
    <t>Respondent n</t>
  </si>
  <si>
    <t>Respondent %</t>
  </si>
  <si>
    <t>Father</t>
  </si>
  <si>
    <t>Mother</t>
  </si>
  <si>
    <t>Aunt/Uncle</t>
  </si>
  <si>
    <t>Grandparent</t>
  </si>
  <si>
    <t>Tier</t>
  </si>
  <si>
    <t>City n</t>
  </si>
  <si>
    <t>City %</t>
  </si>
  <si>
    <t>Mixed n</t>
  </si>
  <si>
    <t xml:space="preserve">Mixed % </t>
  </si>
  <si>
    <t>Small towns/ rural n</t>
  </si>
  <si>
    <t xml:space="preserve">Small towns/ rural % </t>
  </si>
  <si>
    <t>Total n</t>
  </si>
  <si>
    <t>Total  %</t>
  </si>
  <si>
    <t>Judges</t>
  </si>
  <si>
    <t>Magistrates</t>
  </si>
  <si>
    <t xml:space="preserve">4. Judiciary hearing cases </t>
  </si>
  <si>
    <t>Judicial Officer</t>
  </si>
  <si>
    <t>Number of cases</t>
  </si>
  <si>
    <t xml:space="preserve">% of cases </t>
  </si>
  <si>
    <t>Legal Adviser (sitting alone)</t>
  </si>
  <si>
    <t>District Judge (Magistrates Court)</t>
  </si>
  <si>
    <t xml:space="preserve">Deputy District Judge </t>
  </si>
  <si>
    <t>District Judge</t>
  </si>
  <si>
    <t>Circuit Judge</t>
  </si>
  <si>
    <t>Total</t>
  </si>
  <si>
    <t>5. Type of Order applied for</t>
  </si>
  <si>
    <t>Order Type</t>
  </si>
  <si>
    <t xml:space="preserve">% of hearings </t>
  </si>
  <si>
    <t>Enforcement Order</t>
  </si>
  <si>
    <t>Specific Issue Order</t>
  </si>
  <si>
    <t>Prohibited Steps Order</t>
  </si>
  <si>
    <t>Parental Responsibility Order</t>
  </si>
  <si>
    <t>Special Guardianship Order</t>
  </si>
  <si>
    <t>6. Type of hearing observed</t>
  </si>
  <si>
    <t>Hearing Type</t>
  </si>
  <si>
    <t>Total %</t>
  </si>
  <si>
    <t>Judges n</t>
  </si>
  <si>
    <t>Judges %</t>
  </si>
  <si>
    <t>Magistrates n</t>
  </si>
  <si>
    <t>Magistrates %</t>
  </si>
  <si>
    <t>First Hearing Dispute Resolution Appointment (FHDRA)</t>
  </si>
  <si>
    <t>First Hearing and Dispute Resolution Appointment (FHDRA)</t>
  </si>
  <si>
    <t>Dispute Resolution Appointment (DRA)</t>
  </si>
  <si>
    <t>Directions or Case Management Hearing</t>
  </si>
  <si>
    <t>Pre-Trial Review</t>
  </si>
  <si>
    <t>Other</t>
  </si>
  <si>
    <t>Fact-Finding Hearing</t>
  </si>
  <si>
    <t>Final Hearing</t>
  </si>
  <si>
    <t>Fact Finding Hearing</t>
  </si>
  <si>
    <t xml:space="preserve">Final Hearing </t>
  </si>
  <si>
    <t xml:space="preserve">Ethnicity </t>
  </si>
  <si>
    <t>White British</t>
  </si>
  <si>
    <t>White Other</t>
  </si>
  <si>
    <t>Black,  Black British, Caribbean or African</t>
  </si>
  <si>
    <t>Asian or Asian British</t>
  </si>
  <si>
    <t>Mixed or multiple ethnic groups</t>
  </si>
  <si>
    <t>Unknown</t>
  </si>
  <si>
    <t>Representation</t>
  </si>
  <si>
    <t>Both parties represented</t>
  </si>
  <si>
    <t>Only applicant represented</t>
  </si>
  <si>
    <t>Only respondent represented</t>
  </si>
  <si>
    <t xml:space="preserve">Neither party represented </t>
  </si>
  <si>
    <t>Judiciary n</t>
  </si>
  <si>
    <t>Judiciary</t>
  </si>
  <si>
    <t>Court attendance</t>
  </si>
  <si>
    <t>Both parties present at hearing</t>
  </si>
  <si>
    <t>Only applicant present</t>
  </si>
  <si>
    <t>Only responsent present</t>
  </si>
  <si>
    <t xml:space="preserve">Neither present </t>
  </si>
  <si>
    <t>Friend or Family Member</t>
  </si>
  <si>
    <t>Interpreter</t>
  </si>
  <si>
    <t>DA support worker or IDVA</t>
  </si>
  <si>
    <t xml:space="preserve">Qualified Legal Representative </t>
  </si>
  <si>
    <t>Professionals involved in case</t>
  </si>
  <si>
    <t xml:space="preserve">Children's Guardian </t>
  </si>
  <si>
    <t xml:space="preserve">Local Authority </t>
  </si>
  <si>
    <t>Cafcass / Cafcass Cymru FCA</t>
  </si>
  <si>
    <t xml:space="preserve">All cases with a Children's Guardian were heard by a Judge </t>
  </si>
  <si>
    <t xml:space="preserve">Domestic abuse and welfare concerns </t>
  </si>
  <si>
    <t>Domestic abuse as a live issue</t>
  </si>
  <si>
    <t>Domestic abuse known but not considered</t>
  </si>
  <si>
    <t>Total domestic abuse</t>
  </si>
  <si>
    <t xml:space="preserve">Other live welfare issues </t>
  </si>
  <si>
    <t>Judiciary %</t>
  </si>
  <si>
    <t>Parental alienation raised in court</t>
  </si>
  <si>
    <t xml:space="preserve">Explicitly </t>
  </si>
  <si>
    <t xml:space="preserve">Implicitly </t>
  </si>
  <si>
    <t>Type of order</t>
  </si>
  <si>
    <t>Interim order made or in place</t>
  </si>
  <si>
    <t>Final Order made by the court</t>
  </si>
  <si>
    <t>Final Order made by consent</t>
  </si>
  <si>
    <t xml:space="preserve">Directions only (no child arrangements order made)
</t>
  </si>
  <si>
    <t>Special measures</t>
  </si>
  <si>
    <t>All cases n</t>
  </si>
  <si>
    <t>All cases %</t>
  </si>
  <si>
    <t>Cases with DA n</t>
  </si>
  <si>
    <t>Cases with DA %</t>
  </si>
  <si>
    <t>Yes</t>
  </si>
  <si>
    <t>No</t>
  </si>
  <si>
    <t>Accompanying person</t>
  </si>
  <si>
    <t>McKenzie Friend</t>
  </si>
  <si>
    <t>Child Arrangements Order</t>
  </si>
  <si>
    <t>Type of hearing</t>
  </si>
  <si>
    <t>6. Hearings observed by tier</t>
  </si>
  <si>
    <t xml:space="preserve">7. Ethnicity of parties </t>
  </si>
  <si>
    <t xml:space="preserve">8. Legal representation </t>
  </si>
  <si>
    <t xml:space="preserve">9a. Court attendance </t>
  </si>
  <si>
    <t>9b. Court attendance by tier</t>
  </si>
  <si>
    <t>10a. Who attended with the Applicant or Respondent</t>
  </si>
  <si>
    <t>10b. Who attended with the applicant or respondent by tier</t>
  </si>
  <si>
    <t>11. Professionals involved in observed cases</t>
  </si>
  <si>
    <t>12a. Domestic abuse and welfare concerns</t>
  </si>
  <si>
    <t>12b. Domestic abuse and welfare concerns by tier</t>
  </si>
  <si>
    <t>13. Parental alienation raised by tier</t>
  </si>
  <si>
    <t>14. Child Arrangement orders made by tier</t>
  </si>
  <si>
    <t>15. Special measures in place by presence of domestic abuse</t>
  </si>
  <si>
    <t>3. Tier of judiciary by court</t>
  </si>
  <si>
    <t>2a. Number of parties and children</t>
  </si>
  <si>
    <t>2b. Relationship between parties and children</t>
  </si>
  <si>
    <t>1. Number of child arrangement hearings observed by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</si>
</sst>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Poppins"/>
    </font>
    <font>
      <b/>
      <sz val="10"/>
      <color theme="1"/>
      <name val="Poppins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9" fontId="2" fillId="0" borderId="0" xfId="1" applyFont="1"/>
    <xf numFmtId="9" fontId="2" fillId="0" borderId="0" xfId="0" applyNumberFormat="1" applyFont="1"/>
    <xf numFmtId="0" fontId="2" fillId="2" borderId="3" xfId="0" applyFont="1" applyFill="1" applyBorder="1"/>
    <xf numFmtId="0" fontId="2" fillId="0" borderId="3" xfId="0" applyFont="1" applyBorder="1"/>
    <xf numFmtId="0" fontId="3" fillId="0" borderId="4" xfId="0" applyFont="1" applyBorder="1"/>
    <xf numFmtId="0" fontId="2" fillId="2" borderId="2" xfId="0" applyFont="1" applyFill="1" applyBorder="1"/>
    <xf numFmtId="0" fontId="2" fillId="0" borderId="2" xfId="0" applyFont="1" applyBorder="1"/>
    <xf numFmtId="0" fontId="2" fillId="0" borderId="0" xfId="0" applyFont="1" applyAlignment="1">
      <alignment wrapText="1"/>
    </xf>
    <xf numFmtId="0" fontId="3" fillId="0" borderId="5" xfId="0" applyFont="1" applyBorder="1"/>
    <xf numFmtId="9" fontId="2" fillId="2" borderId="3" xfId="1" applyFont="1" applyFill="1" applyBorder="1"/>
    <xf numFmtId="9" fontId="2" fillId="0" borderId="3" xfId="1" applyFont="1" applyBorder="1"/>
    <xf numFmtId="9" fontId="2" fillId="2" borderId="1" xfId="1" applyFont="1" applyFill="1" applyBorder="1"/>
    <xf numFmtId="9" fontId="2" fillId="0" borderId="1" xfId="1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2" fillId="0" borderId="9" xfId="0" applyFont="1" applyBorder="1"/>
    <xf numFmtId="9" fontId="2" fillId="0" borderId="10" xfId="1" applyFont="1" applyBorder="1"/>
    <xf numFmtId="0" fontId="2" fillId="2" borderId="2" xfId="0" applyFont="1" applyFill="1" applyBorder="1" applyAlignment="1">
      <alignment wrapText="1"/>
    </xf>
    <xf numFmtId="0" fontId="5" fillId="0" borderId="0" xfId="0" applyFont="1"/>
    <xf numFmtId="9" fontId="0" fillId="0" borderId="0" xfId="0" applyNumberFormat="1"/>
    <xf numFmtId="0" fontId="2" fillId="2" borderId="8" xfId="0" applyFont="1" applyFill="1" applyBorder="1"/>
    <xf numFmtId="0" fontId="2" fillId="0" borderId="11" xfId="0" applyFont="1" applyBorder="1"/>
    <xf numFmtId="0" fontId="2" fillId="0" borderId="0" xfId="0" applyFont="1" applyBorder="1"/>
    <xf numFmtId="9" fontId="2" fillId="0" borderId="0" xfId="1" applyFont="1" applyBorder="1"/>
    <xf numFmtId="0" fontId="2" fillId="0" borderId="2" xfId="0" applyFont="1" applyFill="1" applyBorder="1"/>
    <xf numFmtId="0" fontId="2" fillId="0" borderId="8" xfId="0" applyFont="1" applyFill="1" applyBorder="1"/>
    <xf numFmtId="0" fontId="2" fillId="0" borderId="2" xfId="0" applyFont="1" applyBorder="1" applyAlignment="1">
      <alignment vertical="top" wrapText="1"/>
    </xf>
    <xf numFmtId="0" fontId="0" fillId="0" borderId="0" xfId="0" applyFont="1"/>
  </cellXfs>
  <cellStyles count="2">
    <cellStyle name="Normal" xfId="0" builtinId="0"/>
    <cellStyle name="Percent" xfId="1" builtinId="5"/>
  </cellStyles>
  <dxfs count="1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border outline="0">
        <left style="thin">
          <color theme="1"/>
        </lef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border outline="0">
        <left style="thin">
          <color theme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border outline="0">
        <left style="thin">
          <color theme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 outline="0">
        <left style="thin">
          <color theme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Poppins"/>
        <scheme val="none"/>
      </font>
    </dxf>
  </dxfs>
  <tableStyles count="0" defaultTableStyle="TableStyleMedium2" defaultPivotStyle="PivotStyleLight16"/>
  <colors>
    <mruColors>
      <color rgb="FFDF6979"/>
      <color rgb="FFE89743"/>
      <color rgb="FF39B1A1"/>
      <color rgb="FFB84836"/>
      <color rgb="FFF0EE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Hearings observed by court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'1. No. of hearings observed'!$D$4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'1. No. of hearings observed'!$B$5:$B$7</c:f>
              <c:strCache>
                <c:ptCount val="3"/>
                <c:pt idx="0">
                  <c:v>City</c:v>
                </c:pt>
                <c:pt idx="1">
                  <c:v>Mixed</c:v>
                </c:pt>
                <c:pt idx="2">
                  <c:v>Small towns/rural</c:v>
                </c:pt>
              </c:strCache>
            </c:strRef>
          </c:cat>
          <c:val>
            <c:numRef>
              <c:f>'1. No. of hearings observed'!$D$5:$D$7</c:f>
              <c:numCache>
                <c:formatCode>0%</c:formatCode>
                <c:ptCount val="3"/>
                <c:pt idx="0">
                  <c:v>0.27368421052631581</c:v>
                </c:pt>
                <c:pt idx="1">
                  <c:v>0.42105263157894735</c:v>
                </c:pt>
                <c:pt idx="2">
                  <c:v>0.30526315789473685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8-4110-A8E8-FA968AE22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 No. of hearings observed'!$C$4</c15:sqref>
                        </c15:formulaRef>
                      </c:ext>
                    </c:extLst>
                    <c:strCache>
                      <c:ptCount val="1"/>
                      <c:pt idx="0">
                        <c:v>Number of hearings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'1. No. of hearings observed'!$B$5:$B$7</c15:sqref>
                        </c15:formulaRef>
                      </c:ext>
                    </c:extLst>
                    <c:strCache>
                      <c:ptCount val="3"/>
                      <c:pt idx="0">
                        <c:v>City</c:v>
                      </c:pt>
                      <c:pt idx="1">
                        <c:v>Mixed</c:v>
                      </c:pt>
                      <c:pt idx="2">
                        <c:v>Small towns/rural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 No. of hearings observed'!$C$5:$C$7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26</c:v>
                      </c:pt>
                      <c:pt idx="1">
                        <c:v>40</c:v>
                      </c:pt>
                      <c:pt idx="2">
                        <c:v>29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8C8-4110-A8E8-FA968AE2277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>
                <a:latin typeface="Poppins" panose="00000500000000000000" pitchFamily="2" charset="0"/>
                <a:cs typeface="Poppins" panose="00000500000000000000" pitchFamily="2" charset="0"/>
              </a:rPr>
              <a:t>Legal</a:t>
            </a:r>
            <a:r>
              <a:rPr lang="en-GB" sz="1200" baseline="0">
                <a:latin typeface="Poppins" panose="00000500000000000000" pitchFamily="2" charset="0"/>
                <a:cs typeface="Poppins" panose="00000500000000000000" pitchFamily="2" charset="0"/>
              </a:rPr>
              <a:t> Representation</a:t>
            </a:r>
            <a:endParaRPr lang="en-GB" sz="1200">
              <a:latin typeface="Poppins" panose="00000500000000000000" pitchFamily="2" charset="0"/>
              <a:cs typeface="Poppi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bar"/>
        <c:grouping val="clustered"/>
        <c:varyColors val="0"/>
        <c:ser>
          <c:idx val="5"/>
          <c:order val="2"/>
          <c:tx>
            <c:strRef>
              <c:f>'8. Legal Representation '!$H$29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 Legal Representation '!$B$30:$B$33</c:f>
              <c:strCache>
                <c:ptCount val="4"/>
                <c:pt idx="0">
                  <c:v>Only respondent represented</c:v>
                </c:pt>
                <c:pt idx="1">
                  <c:v>Only applicant represented</c:v>
                </c:pt>
                <c:pt idx="2">
                  <c:v>Both parties represented</c:v>
                </c:pt>
                <c:pt idx="3">
                  <c:v>Neither party represented </c:v>
                </c:pt>
              </c:strCache>
            </c:strRef>
          </c:cat>
          <c:val>
            <c:numRef>
              <c:f>'8. Legal Representation '!$H$30:$H$33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EA-4925-8289-2EDACE902E20}"/>
            </c:ext>
          </c:extLst>
        </c:ser>
        <c:ser>
          <c:idx val="3"/>
          <c:order val="3"/>
          <c:tx>
            <c:strRef>
              <c:f>'8. Legal Representation '!$F$29</c:f>
              <c:strCache>
                <c:ptCount val="1"/>
                <c:pt idx="0">
                  <c:v>Magistrates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 Legal Representation '!$B$30:$B$33</c:f>
              <c:strCache>
                <c:ptCount val="4"/>
                <c:pt idx="0">
                  <c:v>Only respondent represented</c:v>
                </c:pt>
                <c:pt idx="1">
                  <c:v>Only applicant represented</c:v>
                </c:pt>
                <c:pt idx="2">
                  <c:v>Both parties represented</c:v>
                </c:pt>
                <c:pt idx="3">
                  <c:v>Neither party represented </c:v>
                </c:pt>
              </c:strCache>
            </c:strRef>
          </c:cat>
          <c:val>
            <c:numRef>
              <c:f>'8. Legal Representation '!$F$30:$F$33</c:f>
              <c:numCache>
                <c:formatCode>0%</c:formatCode>
                <c:ptCount val="4"/>
                <c:pt idx="0">
                  <c:v>0.13513513513513514</c:v>
                </c:pt>
                <c:pt idx="1">
                  <c:v>0.29729729729729731</c:v>
                </c:pt>
                <c:pt idx="2">
                  <c:v>0.27027027027027029</c:v>
                </c:pt>
                <c:pt idx="3">
                  <c:v>0.29729729729729731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EA-4925-8289-2EDACE902E20}"/>
            </c:ext>
          </c:extLst>
        </c:ser>
        <c:ser>
          <c:idx val="1"/>
          <c:order val="4"/>
          <c:tx>
            <c:strRef>
              <c:f>'8. Legal Representation '!$D$29</c:f>
              <c:strCache>
                <c:ptCount val="1"/>
                <c:pt idx="0">
                  <c:v>Judiciary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 Legal Representation '!$B$30:$B$33</c:f>
              <c:strCache>
                <c:ptCount val="4"/>
                <c:pt idx="0">
                  <c:v>Only respondent represented</c:v>
                </c:pt>
                <c:pt idx="1">
                  <c:v>Only applicant represented</c:v>
                </c:pt>
                <c:pt idx="2">
                  <c:v>Both parties represented</c:v>
                </c:pt>
                <c:pt idx="3">
                  <c:v>Neither party represented </c:v>
                </c:pt>
              </c:strCache>
            </c:strRef>
          </c:cat>
          <c:val>
            <c:numRef>
              <c:f>'8. Legal Representation '!$D$30:$D$33</c:f>
              <c:numCache>
                <c:formatCode>0%</c:formatCode>
                <c:ptCount val="4"/>
                <c:pt idx="0">
                  <c:v>0.15517241379310345</c:v>
                </c:pt>
                <c:pt idx="1">
                  <c:v>0.13793103448275862</c:v>
                </c:pt>
                <c:pt idx="2">
                  <c:v>0.34482758620689657</c:v>
                </c:pt>
                <c:pt idx="3">
                  <c:v>0.36206896551724138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A-4925-8289-2EDACE902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52807664"/>
        <c:axId val="952810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'8. Legal Representation '!$C$29</c15:sqref>
                        </c15:formulaRef>
                      </c:ext>
                    </c:extLst>
                    <c:strCache>
                      <c:ptCount val="1"/>
                      <c:pt idx="0">
                        <c:v>Judiciary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'8. Legal Representation '!$B$30:$B$33</c15:sqref>
                        </c15:formulaRef>
                      </c:ext>
                    </c:extLst>
                    <c:strCache>
                      <c:ptCount val="4"/>
                      <c:pt idx="0">
                        <c:v>Only respondent represented</c:v>
                      </c:pt>
                      <c:pt idx="1">
                        <c:v>Only applicant represented</c:v>
                      </c:pt>
                      <c:pt idx="2">
                        <c:v>Both parties represented</c:v>
                      </c:pt>
                      <c:pt idx="3">
                        <c:v>Neither party represented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'8. Legal Representation '!$C$30:$C$33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9</c:v>
                      </c:pt>
                      <c:pt idx="1">
                        <c:v>8</c:v>
                      </c:pt>
                      <c:pt idx="2">
                        <c:v>20</c:v>
                      </c:pt>
                      <c:pt idx="3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4EA-4925-8289-2EDACE902E20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 Legal Representation '!$E$29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 Legal Representation '!$B$30:$B$33</c15:sqref>
                        </c15:formulaRef>
                      </c:ext>
                    </c:extLst>
                    <c:strCache>
                      <c:ptCount val="4"/>
                      <c:pt idx="0">
                        <c:v>Only respondent represented</c:v>
                      </c:pt>
                      <c:pt idx="1">
                        <c:v>Only applicant represented</c:v>
                      </c:pt>
                      <c:pt idx="2">
                        <c:v>Both parties represented</c:v>
                      </c:pt>
                      <c:pt idx="3">
                        <c:v>Neither party represented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 Legal Representation '!$E$30:$E$33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  <c:pt idx="1">
                        <c:v>11</c:v>
                      </c:pt>
                      <c:pt idx="2">
                        <c:v>10</c:v>
                      </c:pt>
                      <c:pt idx="3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4EA-4925-8289-2EDACE902E20}"/>
                  </c:ext>
                </c:extLst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 Legal Representation '!$G$29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 Legal Representation '!$B$30:$B$33</c15:sqref>
                        </c15:formulaRef>
                      </c:ext>
                    </c:extLst>
                    <c:strCache>
                      <c:ptCount val="4"/>
                      <c:pt idx="0">
                        <c:v>Only respondent represented</c:v>
                      </c:pt>
                      <c:pt idx="1">
                        <c:v>Only applicant represented</c:v>
                      </c:pt>
                      <c:pt idx="2">
                        <c:v>Both parties represented</c:v>
                      </c:pt>
                      <c:pt idx="3">
                        <c:v>Neither party represented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 Legal Representation '!$G$30:$G$33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14</c:v>
                      </c:pt>
                      <c:pt idx="1">
                        <c:v>19</c:v>
                      </c:pt>
                      <c:pt idx="2">
                        <c:v>30</c:v>
                      </c:pt>
                      <c:pt idx="3">
                        <c:v>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4EA-4925-8289-2EDACE902E20}"/>
                  </c:ext>
                </c:extLst>
              </c15:ser>
            </c15:filteredBarSeries>
          </c:ext>
        </c:extLst>
      </c:barChart>
      <c:catAx>
        <c:axId val="95280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952810904"/>
        <c:crosses val="autoZero"/>
        <c:auto val="1"/>
        <c:lblAlgn val="ctr"/>
        <c:lblOffset val="100"/>
        <c:noMultiLvlLbl val="0"/>
      </c:catAx>
      <c:valAx>
        <c:axId val="952810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95280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Court attendance by tier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'9. Court attendance'!$D$13</c:f>
              <c:strCache>
                <c:ptCount val="1"/>
                <c:pt idx="0">
                  <c:v>Judges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Court attendance'!$B$14:$B$17</c:f>
              <c:strCache>
                <c:ptCount val="4"/>
                <c:pt idx="0">
                  <c:v>Both parties present at hearing</c:v>
                </c:pt>
                <c:pt idx="1">
                  <c:v>Only applicant present</c:v>
                </c:pt>
                <c:pt idx="2">
                  <c:v>Only responsent present</c:v>
                </c:pt>
                <c:pt idx="3">
                  <c:v>Neither present </c:v>
                </c:pt>
              </c:strCache>
            </c:strRef>
          </c:cat>
          <c:val>
            <c:numRef>
              <c:f>'9. Court attendance'!$D$14:$D$17</c:f>
              <c:numCache>
                <c:formatCode>0%</c:formatCode>
                <c:ptCount val="4"/>
                <c:pt idx="0">
                  <c:v>0.77586206896551724</c:v>
                </c:pt>
                <c:pt idx="1">
                  <c:v>0.1206896551724138</c:v>
                </c:pt>
                <c:pt idx="2">
                  <c:v>5.1724137931034482E-2</c:v>
                </c:pt>
                <c:pt idx="3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B-4E6D-A80F-E21978DA1AF3}"/>
            </c:ext>
          </c:extLst>
        </c:ser>
        <c:ser>
          <c:idx val="3"/>
          <c:order val="3"/>
          <c:tx>
            <c:strRef>
              <c:f>'9. Court attendance'!$F$13</c:f>
              <c:strCache>
                <c:ptCount val="1"/>
                <c:pt idx="0">
                  <c:v>Magistrates %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Court attendance'!$B$14:$B$17</c:f>
              <c:strCache>
                <c:ptCount val="4"/>
                <c:pt idx="0">
                  <c:v>Both parties present at hearing</c:v>
                </c:pt>
                <c:pt idx="1">
                  <c:v>Only applicant present</c:v>
                </c:pt>
                <c:pt idx="2">
                  <c:v>Only responsent present</c:v>
                </c:pt>
                <c:pt idx="3">
                  <c:v>Neither present </c:v>
                </c:pt>
              </c:strCache>
            </c:strRef>
          </c:cat>
          <c:val>
            <c:numRef>
              <c:f>'9. Court attendance'!$F$14:$F$17</c:f>
              <c:numCache>
                <c:formatCode>0%</c:formatCode>
                <c:ptCount val="4"/>
                <c:pt idx="0">
                  <c:v>0.67567567567567566</c:v>
                </c:pt>
                <c:pt idx="1">
                  <c:v>0.16216216216216217</c:v>
                </c:pt>
                <c:pt idx="2">
                  <c:v>0.10810810810810811</c:v>
                </c:pt>
                <c:pt idx="3">
                  <c:v>5.4054054054054057E-2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2B-4E6D-A80F-E21978DA1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6479704"/>
        <c:axId val="1076488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'9. Court attendance'!$C$13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'9. Court attendance'!$B$14:$B$17</c15:sqref>
                        </c15:formulaRef>
                      </c:ext>
                    </c:extLst>
                    <c:strCache>
                      <c:ptCount val="4"/>
                      <c:pt idx="0">
                        <c:v>Both parties present at hearing</c:v>
                      </c:pt>
                      <c:pt idx="1">
                        <c:v>Only applicant present</c:v>
                      </c:pt>
                      <c:pt idx="2">
                        <c:v>Only responsent present</c:v>
                      </c:pt>
                      <c:pt idx="3">
                        <c:v>Neither present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'9. Court attendance'!$C$14:$C$17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45</c:v>
                      </c:pt>
                      <c:pt idx="1">
                        <c:v>7</c:v>
                      </c:pt>
                      <c:pt idx="2">
                        <c:v>3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02B-4E6D-A80F-E21978DA1AF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'9. Court attendance'!$E$13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'9. Court attendance'!$B$14:$B$17</c15:sqref>
                        </c15:formulaRef>
                      </c:ext>
                    </c:extLst>
                    <c:strCache>
                      <c:ptCount val="4"/>
                      <c:pt idx="0">
                        <c:v>Both parties present at hearing</c:v>
                      </c:pt>
                      <c:pt idx="1">
                        <c:v>Only applicant present</c:v>
                      </c:pt>
                      <c:pt idx="2">
                        <c:v>Only responsent present</c:v>
                      </c:pt>
                      <c:pt idx="3">
                        <c:v>Neither present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'9. Court attendance'!$E$14:$E$17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25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02B-4E6D-A80F-E21978DA1AF3}"/>
                  </c:ext>
                </c:extLst>
              </c15:ser>
            </c15:filteredBarSeries>
          </c:ext>
        </c:extLst>
      </c:barChart>
      <c:catAx>
        <c:axId val="1076479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76488704"/>
        <c:crosses val="autoZero"/>
        <c:auto val="1"/>
        <c:lblAlgn val="ctr"/>
        <c:lblOffset val="100"/>
        <c:noMultiLvlLbl val="0"/>
      </c:catAx>
      <c:valAx>
        <c:axId val="10764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764797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Court</a:t>
            </a:r>
            <a:r>
              <a:rPr lang="en-US" baseline="0"/>
              <a:t> attendance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'9. Court attendance'!$D$3</c:f>
              <c:strCache>
                <c:ptCount val="1"/>
                <c:pt idx="0">
                  <c:v>Total 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'9. Court attendance'!$B$4:$B$7</c:f>
              <c:strCache>
                <c:ptCount val="4"/>
                <c:pt idx="0">
                  <c:v>Both parties present at hearing</c:v>
                </c:pt>
                <c:pt idx="1">
                  <c:v>Only applicant present</c:v>
                </c:pt>
                <c:pt idx="2">
                  <c:v>Only responsent present</c:v>
                </c:pt>
                <c:pt idx="3">
                  <c:v>Neither present </c:v>
                </c:pt>
              </c:strCache>
            </c:strRef>
          </c:cat>
          <c:val>
            <c:numRef>
              <c:f>'9. Court attendance'!$D$4:$D$7</c:f>
              <c:numCache>
                <c:formatCode>0%</c:formatCode>
                <c:ptCount val="4"/>
                <c:pt idx="0">
                  <c:v>0.74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C1-4C68-A271-5B222FC42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'9. Court attendance'!$C$3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'9. Court attendance'!$B$4:$B$7</c15:sqref>
                        </c15:formulaRef>
                      </c:ext>
                    </c:extLst>
                    <c:strCache>
                      <c:ptCount val="4"/>
                      <c:pt idx="0">
                        <c:v>Both parties present at hearing</c:v>
                      </c:pt>
                      <c:pt idx="1">
                        <c:v>Only applicant present</c:v>
                      </c:pt>
                      <c:pt idx="2">
                        <c:v>Only responsent present</c:v>
                      </c:pt>
                      <c:pt idx="3">
                        <c:v>Neither present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'9. Court attendance'!$C$4:$C$7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70</c:v>
                      </c:pt>
                      <c:pt idx="1">
                        <c:v>13</c:v>
                      </c:pt>
                      <c:pt idx="2">
                        <c:v>7</c:v>
                      </c:pt>
                      <c:pt idx="3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C1-4C68-A271-5B222FC4208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>
                <a:latin typeface="Poppins" panose="00000500000000000000" pitchFamily="2" charset="0"/>
                <a:cs typeface="Poppins" panose="00000500000000000000" pitchFamily="2" charset="0"/>
              </a:rPr>
              <a:t>Who attended with the Applicant or Respondent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'10. Accompanied by'!$B$5</c:f>
              <c:strCache>
                <c:ptCount val="1"/>
                <c:pt idx="0">
                  <c:v>McKenzie Friend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'10. Accompanied by'!$C$4:$D$4</c15:sqref>
                  </c15:fullRef>
                </c:ext>
              </c:extLst>
              <c:f>'10. Accompanied by'!$D$4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'10. Accompanied by'!$C$5:$D$5</c15:sqref>
                  </c15:fullRef>
                </c:ext>
              </c:extLst>
              <c:f>'10. Accompanied by'!$D$5</c:f>
              <c:numCache>
                <c:formatCode>0%</c:formatCode>
                <c:ptCount val="1"/>
                <c:pt idx="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8-4090-B1C3-9B010E5668D7}"/>
            </c:ext>
          </c:extLst>
        </c:ser>
        <c:ser>
          <c:idx val="1"/>
          <c:order val="1"/>
          <c:tx>
            <c:strRef>
              <c:f>'10. Accompanied by'!$B$6</c:f>
              <c:strCache>
                <c:ptCount val="1"/>
                <c:pt idx="0">
                  <c:v>Friend or Family Member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'10. Accompanied by'!$C$4:$D$4</c15:sqref>
                  </c15:fullRef>
                </c:ext>
              </c:extLst>
              <c:f>'10. Accompanied by'!$D$4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'10. Accompanied by'!$C$6:$D$6</c15:sqref>
                  </c15:fullRef>
                </c:ext>
              </c:extLst>
              <c:f>'10. Accompanied by'!$D$6</c:f>
              <c:numCache>
                <c:formatCode>0%</c:formatCode>
                <c:ptCount val="1"/>
                <c:pt idx="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8-4090-B1C3-9B010E5668D7}"/>
            </c:ext>
          </c:extLst>
        </c:ser>
        <c:ser>
          <c:idx val="2"/>
          <c:order val="2"/>
          <c:tx>
            <c:strRef>
              <c:f>'10. Accompanied by'!$B$7</c:f>
              <c:strCache>
                <c:ptCount val="1"/>
                <c:pt idx="0">
                  <c:v>Interpreter</c:v>
                </c:pt>
              </c:strCache>
            </c:strRef>
          </c:tx>
          <c:spPr>
            <a:solidFill>
              <a:srgbClr val="B8483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'10. Accompanied by'!$C$4:$D$4</c15:sqref>
                  </c15:fullRef>
                </c:ext>
              </c:extLst>
              <c:f>'10. Accompanied by'!$D$4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'10. Accompanied by'!$C$7:$D$7</c15:sqref>
                  </c15:fullRef>
                </c:ext>
              </c:extLst>
              <c:f>'10. Accompanied by'!$D$7</c:f>
              <c:numCache>
                <c:formatCode>0%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8-4090-B1C3-9B010E5668D7}"/>
            </c:ext>
          </c:extLst>
        </c:ser>
        <c:ser>
          <c:idx val="3"/>
          <c:order val="3"/>
          <c:tx>
            <c:strRef>
              <c:f>'10. Accompanied by'!$B$8</c:f>
              <c:strCache>
                <c:ptCount val="1"/>
                <c:pt idx="0">
                  <c:v>DA support worker or IDVA</c:v>
                </c:pt>
              </c:strCache>
            </c:strRef>
          </c:tx>
          <c:spPr>
            <a:solidFill>
              <a:srgbClr val="39B1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'10. Accompanied by'!$C$4:$D$4</c15:sqref>
                  </c15:fullRef>
                </c:ext>
              </c:extLst>
              <c:f>'10. Accompanied by'!$D$4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'10. Accompanied by'!$C$8:$D$8</c15:sqref>
                  </c15:fullRef>
                </c:ext>
              </c:extLst>
              <c:f>'10. Accompanied by'!$D$8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D8-4090-B1C3-9B010E5668D7}"/>
            </c:ext>
          </c:extLst>
        </c:ser>
        <c:ser>
          <c:idx val="4"/>
          <c:order val="4"/>
          <c:tx>
            <c:strRef>
              <c:f>'10. Accompanied by'!$B$9</c:f>
              <c:strCache>
                <c:ptCount val="1"/>
                <c:pt idx="0">
                  <c:v>Qualified Legal Representative </c:v>
                </c:pt>
              </c:strCache>
            </c:strRef>
          </c:tx>
          <c:spPr>
            <a:solidFill>
              <a:srgbClr val="DF69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'10. Accompanied by'!$C$4:$D$4</c15:sqref>
                  </c15:fullRef>
                </c:ext>
              </c:extLst>
              <c:f>'10. Accompanied by'!$D$4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'10. Accompanied by'!$C$9:$D$9</c15:sqref>
                  </c15:fullRef>
                </c:ext>
              </c:extLst>
              <c:f>'10. Accompanied by'!$D$9</c:f>
              <c:numCache>
                <c:formatCode>0%</c:formatCode>
                <c:ptCount val="1"/>
                <c:pt idx="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D8-4090-B1C3-9B010E56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52733056"/>
        <c:axId val="752731976"/>
      </c:barChart>
      <c:catAx>
        <c:axId val="752733056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752731976"/>
        <c:crosses val="autoZero"/>
        <c:auto val="1"/>
        <c:lblAlgn val="ctr"/>
        <c:lblOffset val="100"/>
        <c:noMultiLvlLbl val="0"/>
      </c:catAx>
      <c:valAx>
        <c:axId val="752731976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75273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Who attended with the Applicant or Respondent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'10. Accompanied by'!$D$14</c:f>
              <c:strCache>
                <c:ptCount val="1"/>
                <c:pt idx="0">
                  <c:v>Judges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 Accompanied by'!$B$15:$B$19</c:f>
              <c:strCache>
                <c:ptCount val="5"/>
                <c:pt idx="0">
                  <c:v>McKenzie Friend</c:v>
                </c:pt>
                <c:pt idx="1">
                  <c:v>Friend or Family Member</c:v>
                </c:pt>
                <c:pt idx="2">
                  <c:v>Interpreter</c:v>
                </c:pt>
                <c:pt idx="3">
                  <c:v>DA support worker or IDVA</c:v>
                </c:pt>
                <c:pt idx="4">
                  <c:v>Qualified Legal Representative </c:v>
                </c:pt>
              </c:strCache>
            </c:strRef>
          </c:cat>
          <c:val>
            <c:numRef>
              <c:f>'10. Accompanied by'!$D$15:$D$19</c:f>
              <c:numCache>
                <c:formatCode>0%</c:formatCode>
                <c:ptCount val="5"/>
                <c:pt idx="0">
                  <c:v>1.7241379310344827E-2</c:v>
                </c:pt>
                <c:pt idx="1">
                  <c:v>5.1724137931034482E-2</c:v>
                </c:pt>
                <c:pt idx="2">
                  <c:v>0.10344827586206896</c:v>
                </c:pt>
                <c:pt idx="3">
                  <c:v>6.8965517241379309E-2</c:v>
                </c:pt>
                <c:pt idx="4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68-4A49-8CD0-CDC96EF81EC7}"/>
            </c:ext>
          </c:extLst>
        </c:ser>
        <c:ser>
          <c:idx val="3"/>
          <c:order val="3"/>
          <c:tx>
            <c:strRef>
              <c:f>'10. Accompanied by'!$F$14</c:f>
              <c:strCache>
                <c:ptCount val="1"/>
                <c:pt idx="0">
                  <c:v>Magistrates %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68-4A49-8CD0-CDC96EF81E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 Accompanied by'!$B$15:$B$19</c:f>
              <c:strCache>
                <c:ptCount val="5"/>
                <c:pt idx="0">
                  <c:v>McKenzie Friend</c:v>
                </c:pt>
                <c:pt idx="1">
                  <c:v>Friend or Family Member</c:v>
                </c:pt>
                <c:pt idx="2">
                  <c:v>Interpreter</c:v>
                </c:pt>
                <c:pt idx="3">
                  <c:v>DA support worker or IDVA</c:v>
                </c:pt>
                <c:pt idx="4">
                  <c:v>Qualified Legal Representative </c:v>
                </c:pt>
              </c:strCache>
            </c:strRef>
          </c:cat>
          <c:val>
            <c:numRef>
              <c:f>'10. Accompanied by'!$F$15:$F$19</c:f>
              <c:numCache>
                <c:formatCode>0%</c:formatCode>
                <c:ptCount val="5"/>
                <c:pt idx="0">
                  <c:v>2.7027027027027029E-2</c:v>
                </c:pt>
                <c:pt idx="1">
                  <c:v>2.7027027027027029E-2</c:v>
                </c:pt>
                <c:pt idx="2">
                  <c:v>2.7027027027027029E-2</c:v>
                </c:pt>
                <c:pt idx="3">
                  <c:v>2.7027027027027029E-2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68-4A49-8CD0-CDC96EF81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25630424"/>
        <c:axId val="7256246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'10. Accompanied by'!$C$14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'10. Accompanied by'!$B$15:$B$19</c15:sqref>
                        </c15:formulaRef>
                      </c:ext>
                    </c:extLst>
                    <c:strCache>
                      <c:ptCount val="5"/>
                      <c:pt idx="0">
                        <c:v>McKenzie Friend</c:v>
                      </c:pt>
                      <c:pt idx="1">
                        <c:v>Friend or Family Member</c:v>
                      </c:pt>
                      <c:pt idx="2">
                        <c:v>Interpreter</c:v>
                      </c:pt>
                      <c:pt idx="3">
                        <c:v>DA support worker or IDVA</c:v>
                      </c:pt>
                      <c:pt idx="4">
                        <c:v>Qualified Legal Representative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'10. Accompanied by'!$C$15:$C$19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</c:v>
                      </c:pt>
                      <c:pt idx="1">
                        <c:v>3</c:v>
                      </c:pt>
                      <c:pt idx="2">
                        <c:v>6</c:v>
                      </c:pt>
                      <c:pt idx="3">
                        <c:v>4</c:v>
                      </c:pt>
                      <c:pt idx="4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568-4A49-8CD0-CDC96EF81EC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'10. Accompanied by'!$E$14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'10. Accompanied by'!$B$15:$B$19</c15:sqref>
                        </c15:formulaRef>
                      </c:ext>
                    </c:extLst>
                    <c:strCache>
                      <c:ptCount val="5"/>
                      <c:pt idx="0">
                        <c:v>McKenzie Friend</c:v>
                      </c:pt>
                      <c:pt idx="1">
                        <c:v>Friend or Family Member</c:v>
                      </c:pt>
                      <c:pt idx="2">
                        <c:v>Interpreter</c:v>
                      </c:pt>
                      <c:pt idx="3">
                        <c:v>DA support worker or IDVA</c:v>
                      </c:pt>
                      <c:pt idx="4">
                        <c:v>Qualified Legal Representative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'10. Accompanied by'!$E$15:$E$19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568-4A49-8CD0-CDC96EF81EC7}"/>
                  </c:ext>
                </c:extLst>
              </c15:ser>
            </c15:filteredBarSeries>
          </c:ext>
        </c:extLst>
      </c:barChart>
      <c:catAx>
        <c:axId val="725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725624664"/>
        <c:crosses val="autoZero"/>
        <c:auto val="1"/>
        <c:lblAlgn val="ctr"/>
        <c:lblOffset val="100"/>
        <c:noMultiLvlLbl val="0"/>
      </c:catAx>
      <c:valAx>
        <c:axId val="725624664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72563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aseline="0">
                <a:latin typeface="Poppins" panose="00000500000000000000" pitchFamily="2" charset="0"/>
                <a:cs typeface="Poppins" panose="00000500000000000000" pitchFamily="2" charset="0"/>
              </a:rPr>
              <a:t>Professionals involved in cases</a:t>
            </a:r>
            <a:endParaRPr lang="en-GB" sz="1200">
              <a:latin typeface="Poppins" panose="00000500000000000000" pitchFamily="2" charset="0"/>
              <a:cs typeface="Poppins" panose="00000500000000000000" pitchFamily="2" charset="0"/>
            </a:endParaRPr>
          </a:p>
        </c:rich>
      </c:tx>
      <c:layout>
        <c:manualLayout>
          <c:xMode val="edge"/>
          <c:yMode val="edge"/>
          <c:x val="0.31028228190843732"/>
          <c:y val="2.6352945082418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bar"/>
        <c:grouping val="clustered"/>
        <c:varyColors val="0"/>
        <c:ser>
          <c:idx val="7"/>
          <c:order val="0"/>
          <c:tx>
            <c:strRef>
              <c:f>'11. Professionals'!$D$4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 Professionals'!$B$5:$B$7</c:f>
              <c:strCache>
                <c:ptCount val="3"/>
                <c:pt idx="0">
                  <c:v>Children's Guardian </c:v>
                </c:pt>
                <c:pt idx="1">
                  <c:v>Local Authority </c:v>
                </c:pt>
                <c:pt idx="2">
                  <c:v>Cafcass / Cafcass Cymru FCA</c:v>
                </c:pt>
              </c:strCache>
            </c:strRef>
          </c:cat>
          <c:val>
            <c:numRef>
              <c:f>'11. Professionals'!$D$5:$D$7</c:f>
              <c:numCache>
                <c:formatCode>0%</c:formatCode>
                <c:ptCount val="3"/>
                <c:pt idx="0">
                  <c:v>0.06</c:v>
                </c:pt>
                <c:pt idx="1">
                  <c:v>0.28000000000000003</c:v>
                </c:pt>
                <c:pt idx="2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094-4DCF-BF32-60AA54398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25645904"/>
        <c:axId val="725645544"/>
        <c:extLst>
          <c:ext xmlns:c15="http://schemas.microsoft.com/office/drawing/2012/chart" uri="{02D57815-91ED-43cb-92C2-25804820EDAC}">
            <c15:filteredBarSeries>
              <c15:ser>
                <c:idx val="6"/>
                <c:order val="1"/>
                <c:tx>
                  <c:strRef>
                    <c:extLst>
                      <c:ext uri="{02D57815-91ED-43cb-92C2-25804820EDAC}">
                        <c15:formulaRef>
                          <c15:sqref>'11. Professionals'!$C$4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'11. Professionals'!$B$5:$B$7</c15:sqref>
                        </c15:formulaRef>
                      </c:ext>
                    </c:extLst>
                    <c:strCache>
                      <c:ptCount val="3"/>
                      <c:pt idx="0">
                        <c:v>Children's Guardian </c:v>
                      </c:pt>
                      <c:pt idx="1">
                        <c:v>Local Authority </c:v>
                      </c:pt>
                      <c:pt idx="2">
                        <c:v>Cafcass / Cafcass Cymru FCA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'11. Professionals'!$C$5:$C$7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6</c:v>
                      </c:pt>
                      <c:pt idx="1">
                        <c:v>27</c:v>
                      </c:pt>
                      <c:pt idx="2">
                        <c:v>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3094-4DCF-BF32-60AA543987CA}"/>
                  </c:ext>
                </c:extLst>
              </c15:ser>
            </c15:filteredBarSeries>
          </c:ext>
        </c:extLst>
      </c:barChart>
      <c:catAx>
        <c:axId val="72564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725645544"/>
        <c:crosses val="autoZero"/>
        <c:auto val="1"/>
        <c:lblAlgn val="ctr"/>
        <c:lblOffset val="100"/>
        <c:noMultiLvlLbl val="0"/>
      </c:catAx>
      <c:valAx>
        <c:axId val="725645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72564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Domestic abuse and welfare issues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'12. DA and welfare'!$D$15</c:f>
              <c:strCache>
                <c:ptCount val="1"/>
                <c:pt idx="0">
                  <c:v>Judiciary %</c:v>
                </c:pt>
              </c:strCache>
            </c:strRef>
          </c:tx>
          <c:spPr>
            <a:solidFill>
              <a:srgbClr val="B8483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'12. DA and welfare'!$B$16:$B$18</c:f>
              <c:strCache>
                <c:ptCount val="3"/>
                <c:pt idx="0">
                  <c:v>Domestic abuse as a live issue</c:v>
                </c:pt>
                <c:pt idx="1">
                  <c:v>Domestic abuse known but not considered</c:v>
                </c:pt>
                <c:pt idx="2">
                  <c:v>Other live welfare issues </c:v>
                </c:pt>
              </c:strCache>
            </c:strRef>
          </c:cat>
          <c:val>
            <c:numRef>
              <c:f>'12. DA and welfare'!$D$16:$D$18</c:f>
              <c:numCache>
                <c:formatCode>0%</c:formatCode>
                <c:ptCount val="3"/>
                <c:pt idx="0">
                  <c:v>0.48275862068965519</c:v>
                </c:pt>
                <c:pt idx="1">
                  <c:v>0.25862068965517243</c:v>
                </c:pt>
                <c:pt idx="2">
                  <c:v>0.58620689655172409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2B-4ABB-BD48-2C69E2108030}"/>
            </c:ext>
          </c:extLst>
        </c:ser>
        <c:ser>
          <c:idx val="3"/>
          <c:order val="3"/>
          <c:tx>
            <c:strRef>
              <c:f>'12. DA and welfare'!$F$15</c:f>
              <c:strCache>
                <c:ptCount val="1"/>
                <c:pt idx="0">
                  <c:v>Magistrates %</c:v>
                </c:pt>
              </c:strCache>
            </c:strRef>
          </c:tx>
          <c:spPr>
            <a:solidFill>
              <a:srgbClr val="E8974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'12. DA and welfare'!$B$16:$B$18</c:f>
              <c:strCache>
                <c:ptCount val="3"/>
                <c:pt idx="0">
                  <c:v>Domestic abuse as a live issue</c:v>
                </c:pt>
                <c:pt idx="1">
                  <c:v>Domestic abuse known but not considered</c:v>
                </c:pt>
                <c:pt idx="2">
                  <c:v>Other live welfare issues </c:v>
                </c:pt>
              </c:strCache>
            </c:strRef>
          </c:cat>
          <c:val>
            <c:numRef>
              <c:f>'12. DA and welfare'!$F$16:$F$18</c:f>
              <c:numCache>
                <c:formatCode>0%</c:formatCode>
                <c:ptCount val="3"/>
                <c:pt idx="0">
                  <c:v>0.32432432432432434</c:v>
                </c:pt>
                <c:pt idx="1">
                  <c:v>0.3783783783783784</c:v>
                </c:pt>
                <c:pt idx="2">
                  <c:v>0.43243243243243246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2B-4ABB-BD48-2C69E2108030}"/>
            </c:ext>
          </c:extLst>
        </c:ser>
        <c:ser>
          <c:idx val="5"/>
          <c:order val="5"/>
          <c:tx>
            <c:strRef>
              <c:f>'12. DA and welfare'!$H$15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rgbClr val="39B1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'12. DA and welfare'!$B$16:$B$18</c:f>
              <c:strCache>
                <c:ptCount val="3"/>
                <c:pt idx="0">
                  <c:v>Domestic abuse as a live issue</c:v>
                </c:pt>
                <c:pt idx="1">
                  <c:v>Domestic abuse known but not considered</c:v>
                </c:pt>
                <c:pt idx="2">
                  <c:v>Other live welfare issues </c:v>
                </c:pt>
              </c:strCache>
            </c:strRef>
          </c:cat>
          <c:val>
            <c:numRef>
              <c:f>'12. DA and welfare'!$H$16:$H$18</c:f>
              <c:numCache>
                <c:formatCode>0%</c:formatCode>
                <c:ptCount val="3"/>
                <c:pt idx="0">
                  <c:v>0.42105263157894735</c:v>
                </c:pt>
                <c:pt idx="1">
                  <c:v>0.30526315789473685</c:v>
                </c:pt>
                <c:pt idx="2">
                  <c:v>0.52631578947368418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42B-4ABB-BD48-2C69E2108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54922464"/>
        <c:axId val="9549296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'12. DA and welfare'!$C$15</c15:sqref>
                        </c15:formulaRef>
                      </c:ext>
                    </c:extLst>
                    <c:strCache>
                      <c:ptCount val="1"/>
                      <c:pt idx="0">
                        <c:v>Judiciary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'12. DA and welfare'!$B$16:$B$18</c15:sqref>
                        </c15:formulaRef>
                      </c:ext>
                    </c:extLst>
                    <c:strCache>
                      <c:ptCount val="3"/>
                      <c:pt idx="0">
                        <c:v>Domestic abuse as a live issue</c:v>
                      </c:pt>
                      <c:pt idx="1">
                        <c:v>Domestic abuse known but not considered</c:v>
                      </c:pt>
                      <c:pt idx="2">
                        <c:v>Other live welfare issues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'12. DA and welfare'!$C$16:$C$18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28</c:v>
                      </c:pt>
                      <c:pt idx="1">
                        <c:v>15</c:v>
                      </c:pt>
                      <c:pt idx="2">
                        <c:v>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42B-4ABB-BD48-2C69E210803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'12. DA and welfare'!$E$15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'12. DA and welfare'!$B$16:$B$18</c15:sqref>
                        </c15:formulaRef>
                      </c:ext>
                    </c:extLst>
                    <c:strCache>
                      <c:ptCount val="3"/>
                      <c:pt idx="0">
                        <c:v>Domestic abuse as a live issue</c:v>
                      </c:pt>
                      <c:pt idx="1">
                        <c:v>Domestic abuse known but not considered</c:v>
                      </c:pt>
                      <c:pt idx="2">
                        <c:v>Other live welfare issues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'12. DA and welfare'!$E$16:$E$18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12</c:v>
                      </c:pt>
                      <c:pt idx="1">
                        <c:v>14</c:v>
                      </c:pt>
                      <c:pt idx="2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42B-4ABB-BD48-2C69E210803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'12. DA and welfare'!$G$15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'12. DA and welfare'!$B$16:$B$18</c15:sqref>
                        </c15:formulaRef>
                      </c:ext>
                    </c:extLst>
                    <c:strCache>
                      <c:ptCount val="3"/>
                      <c:pt idx="0">
                        <c:v>Domestic abuse as a live issue</c:v>
                      </c:pt>
                      <c:pt idx="1">
                        <c:v>Domestic abuse known but not considered</c:v>
                      </c:pt>
                      <c:pt idx="2">
                        <c:v>Other live welfare issues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'12. DA and welfare'!$G$16:$G$18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40</c:v>
                      </c:pt>
                      <c:pt idx="1">
                        <c:v>29</c:v>
                      </c:pt>
                      <c:pt idx="2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42B-4ABB-BD48-2C69E2108030}"/>
                  </c:ext>
                </c:extLst>
              </c15:ser>
            </c15:filteredBarSeries>
          </c:ext>
        </c:extLst>
      </c:barChart>
      <c:catAx>
        <c:axId val="95492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954929664"/>
        <c:crosses val="autoZero"/>
        <c:auto val="1"/>
        <c:lblAlgn val="ctr"/>
        <c:lblOffset val="100"/>
        <c:noMultiLvlLbl val="0"/>
      </c:catAx>
      <c:valAx>
        <c:axId val="9549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95492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Parental alienation raised in court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'13. Parental alienation '!$D$4</c:f>
              <c:strCache>
                <c:ptCount val="1"/>
                <c:pt idx="0">
                  <c:v>Judiciary %</c:v>
                </c:pt>
              </c:strCache>
            </c:strRef>
          </c:tx>
          <c:spPr>
            <a:solidFill>
              <a:srgbClr val="B8483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 Parental alienation '!$B$5:$B$6</c:f>
              <c:strCache>
                <c:ptCount val="2"/>
                <c:pt idx="0">
                  <c:v>Explicitly </c:v>
                </c:pt>
                <c:pt idx="1">
                  <c:v>Implicitly </c:v>
                </c:pt>
              </c:strCache>
            </c:strRef>
          </c:cat>
          <c:val>
            <c:numRef>
              <c:f>'13. Parental alienation '!$D$5:$D$6</c:f>
              <c:numCache>
                <c:formatCode>0%</c:formatCode>
                <c:ptCount val="2"/>
                <c:pt idx="0">
                  <c:v>5.1724137931034482E-2</c:v>
                </c:pt>
                <c:pt idx="1">
                  <c:v>0.17241379310344829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3-4F47-8137-BF0468CF372C}"/>
            </c:ext>
          </c:extLst>
        </c:ser>
        <c:ser>
          <c:idx val="3"/>
          <c:order val="3"/>
          <c:tx>
            <c:strRef>
              <c:f>'13. Parental alienation '!$F$4</c:f>
              <c:strCache>
                <c:ptCount val="1"/>
                <c:pt idx="0">
                  <c:v>Magistrates %</c:v>
                </c:pt>
              </c:strCache>
            </c:strRef>
          </c:tx>
          <c:spPr>
            <a:solidFill>
              <a:srgbClr val="E8974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 Parental alienation '!$B$5:$B$6</c:f>
              <c:strCache>
                <c:ptCount val="2"/>
                <c:pt idx="0">
                  <c:v>Explicitly </c:v>
                </c:pt>
                <c:pt idx="1">
                  <c:v>Implicitly </c:v>
                </c:pt>
              </c:strCache>
            </c:strRef>
          </c:cat>
          <c:val>
            <c:numRef>
              <c:f>'13. Parental alienation '!$F$5:$F$6</c:f>
              <c:numCache>
                <c:formatCode>0%</c:formatCode>
                <c:ptCount val="2"/>
                <c:pt idx="0">
                  <c:v>2.7027027027027029E-2</c:v>
                </c:pt>
                <c:pt idx="1">
                  <c:v>5.4054054054054057E-2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63-4F47-8137-BF0468CF372C}"/>
            </c:ext>
          </c:extLst>
        </c:ser>
        <c:ser>
          <c:idx val="5"/>
          <c:order val="5"/>
          <c:tx>
            <c:strRef>
              <c:f>'13. Parental alienation '!$H$4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 Parental alienation '!$B$5:$B$6</c:f>
              <c:strCache>
                <c:ptCount val="2"/>
                <c:pt idx="0">
                  <c:v>Explicitly </c:v>
                </c:pt>
                <c:pt idx="1">
                  <c:v>Implicitly </c:v>
                </c:pt>
              </c:strCache>
            </c:strRef>
          </c:cat>
          <c:val>
            <c:numRef>
              <c:f>'13. Parental alienation '!$H$5:$H$6</c:f>
              <c:numCache>
                <c:formatCode>0%</c:formatCode>
                <c:ptCount val="2"/>
                <c:pt idx="0">
                  <c:v>4.2105263157894736E-2</c:v>
                </c:pt>
                <c:pt idx="1">
                  <c:v>0.12631578947368421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6-49BD-8FD8-8F7A4A8B3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25184632"/>
        <c:axId val="7251785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'13. Parental alienation '!$C$4</c15:sqref>
                        </c15:formulaRef>
                      </c:ext>
                    </c:extLst>
                    <c:strCache>
                      <c:ptCount val="1"/>
                      <c:pt idx="0">
                        <c:v>Judiciary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'13. Parental alienation '!$B$5:$B$6</c15:sqref>
                        </c15:formulaRef>
                      </c:ext>
                    </c:extLst>
                    <c:strCache>
                      <c:ptCount val="2"/>
                      <c:pt idx="0">
                        <c:v>Explicitly </c:v>
                      </c:pt>
                      <c:pt idx="1">
                        <c:v>Implicitly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'13. Parental alienation '!$C$5:$C$6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</c:v>
                      </c:pt>
                      <c:pt idx="1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A63-4F47-8137-BF0468CF372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'13. Parental alienation '!$E$4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'13. Parental alienation '!$B$5:$B$6</c15:sqref>
                        </c15:formulaRef>
                      </c:ext>
                    </c:extLst>
                    <c:strCache>
                      <c:ptCount val="2"/>
                      <c:pt idx="0">
                        <c:v>Explicitly </c:v>
                      </c:pt>
                      <c:pt idx="1">
                        <c:v>Implicitly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'13. Parental alienation '!$E$5:$E$6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</c:v>
                      </c:pt>
                      <c:pt idx="1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63-4F47-8137-BF0468CF372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'13. Parental alienation '!$G$4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'13. Parental alienation '!$B$5:$B$6</c15:sqref>
                        </c15:formulaRef>
                      </c:ext>
                    </c:extLst>
                    <c:strCache>
                      <c:ptCount val="2"/>
                      <c:pt idx="0">
                        <c:v>Explicitly </c:v>
                      </c:pt>
                      <c:pt idx="1">
                        <c:v>Implicitly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'13. Parental alienation '!$G$5:$G$6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</c:v>
                      </c:pt>
                      <c:pt idx="1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CB6-49BD-8FD8-8F7A4A8B33E2}"/>
                  </c:ext>
                </c:extLst>
              </c15:ser>
            </c15:filteredBarSeries>
          </c:ext>
        </c:extLst>
      </c:barChart>
      <c:catAx>
        <c:axId val="72518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725178512"/>
        <c:crosses val="autoZero"/>
        <c:auto val="1"/>
        <c:lblAlgn val="ctr"/>
        <c:lblOffset val="100"/>
        <c:noMultiLvlLbl val="0"/>
      </c:catAx>
      <c:valAx>
        <c:axId val="725178512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72518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Child Arrangement orders made </a:t>
            </a:r>
            <a:endParaRPr lang="en-GB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'14. Orders'!$D$4</c:f>
              <c:strCache>
                <c:ptCount val="1"/>
                <c:pt idx="0">
                  <c:v>Judiciary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'14. Orders'!$B$5:$B$8</c:f>
              <c:strCache>
                <c:ptCount val="4"/>
                <c:pt idx="0">
                  <c:v>Interim order made or in place</c:v>
                </c:pt>
                <c:pt idx="1">
                  <c:v>Final Order made by the court</c:v>
                </c:pt>
                <c:pt idx="2">
                  <c:v>Final Order made by consent</c:v>
                </c:pt>
                <c:pt idx="3">
                  <c:v>Directions only (no child arrangements order made)
</c:v>
                </c:pt>
              </c:strCache>
            </c:strRef>
          </c:cat>
          <c:val>
            <c:numRef>
              <c:f>'14. Orders'!$D$5:$D$8</c:f>
              <c:numCache>
                <c:formatCode>0%</c:formatCode>
                <c:ptCount val="4"/>
                <c:pt idx="0">
                  <c:v>0.65517241379310343</c:v>
                </c:pt>
                <c:pt idx="1">
                  <c:v>6.8965517241379309E-2</c:v>
                </c:pt>
                <c:pt idx="2">
                  <c:v>8.6206896551724144E-2</c:v>
                </c:pt>
                <c:pt idx="3">
                  <c:v>0.18965517241379309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E-4E04-B559-975459DD01EF}"/>
            </c:ext>
          </c:extLst>
        </c:ser>
        <c:ser>
          <c:idx val="3"/>
          <c:order val="3"/>
          <c:tx>
            <c:strRef>
              <c:f>'14. Orders'!$F$4</c:f>
              <c:strCache>
                <c:ptCount val="1"/>
                <c:pt idx="0">
                  <c:v>Magistrates %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'14. Orders'!$B$5:$B$8</c:f>
              <c:strCache>
                <c:ptCount val="4"/>
                <c:pt idx="0">
                  <c:v>Interim order made or in place</c:v>
                </c:pt>
                <c:pt idx="1">
                  <c:v>Final Order made by the court</c:v>
                </c:pt>
                <c:pt idx="2">
                  <c:v>Final Order made by consent</c:v>
                </c:pt>
                <c:pt idx="3">
                  <c:v>Directions only (no child arrangements order made)
</c:v>
                </c:pt>
              </c:strCache>
            </c:strRef>
          </c:cat>
          <c:val>
            <c:numRef>
              <c:f>'14. Orders'!$F$5:$F$8</c:f>
              <c:numCache>
                <c:formatCode>0%</c:formatCode>
                <c:ptCount val="4"/>
                <c:pt idx="0">
                  <c:v>0.56756756756756754</c:v>
                </c:pt>
                <c:pt idx="1">
                  <c:v>0.1891891891891892</c:v>
                </c:pt>
                <c:pt idx="2">
                  <c:v>5.4054054054054057E-2</c:v>
                </c:pt>
                <c:pt idx="3">
                  <c:v>0.1891891891891892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2E-4E04-B559-975459DD01EF}"/>
            </c:ext>
          </c:extLst>
        </c:ser>
        <c:ser>
          <c:idx val="5"/>
          <c:order val="5"/>
          <c:tx>
            <c:strRef>
              <c:f>'14. Orders'!$H$4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'14. Orders'!$B$5:$B$8</c:f>
              <c:strCache>
                <c:ptCount val="4"/>
                <c:pt idx="0">
                  <c:v>Interim order made or in place</c:v>
                </c:pt>
                <c:pt idx="1">
                  <c:v>Final Order made by the court</c:v>
                </c:pt>
                <c:pt idx="2">
                  <c:v>Final Order made by consent</c:v>
                </c:pt>
                <c:pt idx="3">
                  <c:v>Directions only (no child arrangements order made)
</c:v>
                </c:pt>
              </c:strCache>
            </c:strRef>
          </c:cat>
          <c:val>
            <c:numRef>
              <c:f>'14. Orders'!$H$5:$H$8</c:f>
              <c:numCache>
                <c:formatCode>0%</c:formatCode>
                <c:ptCount val="4"/>
                <c:pt idx="0">
                  <c:v>0.62</c:v>
                </c:pt>
                <c:pt idx="1">
                  <c:v>0.12</c:v>
                </c:pt>
                <c:pt idx="2">
                  <c:v>7.0000000000000007E-2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23-40CD-B24F-AC62BE37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1166104"/>
        <c:axId val="1231161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'14. Orders'!$C$4</c15:sqref>
                        </c15:formulaRef>
                      </c:ext>
                    </c:extLst>
                    <c:strCache>
                      <c:ptCount val="1"/>
                      <c:pt idx="0">
                        <c:v>Judiciary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'14. Orders'!$B$5:$B$8</c15:sqref>
                        </c15:formulaRef>
                      </c:ext>
                    </c:extLst>
                    <c:strCache>
                      <c:ptCount val="4"/>
                      <c:pt idx="0">
                        <c:v>Interim order made or in place</c:v>
                      </c:pt>
                      <c:pt idx="1">
                        <c:v>Final Order made by the court</c:v>
                      </c:pt>
                      <c:pt idx="2">
                        <c:v>Final Order made by consent</c:v>
                      </c:pt>
                      <c:pt idx="3">
                        <c:v>Directions only (no child arrangements order made)
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'14. Orders'!$C$5:$C$8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38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C2E-4E04-B559-975459DD01E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'14. Orders'!$E$4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'14. Orders'!$B$5:$B$8</c15:sqref>
                        </c15:formulaRef>
                      </c:ext>
                    </c:extLst>
                    <c:strCache>
                      <c:ptCount val="4"/>
                      <c:pt idx="0">
                        <c:v>Interim order made or in place</c:v>
                      </c:pt>
                      <c:pt idx="1">
                        <c:v>Final Order made by the court</c:v>
                      </c:pt>
                      <c:pt idx="2">
                        <c:v>Final Order made by consent</c:v>
                      </c:pt>
                      <c:pt idx="3">
                        <c:v>Directions only (no child arrangements order made)
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'14. Orders'!$E$5:$E$8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21</c:v>
                      </c:pt>
                      <c:pt idx="1">
                        <c:v>7</c:v>
                      </c:pt>
                      <c:pt idx="2">
                        <c:v>2</c:v>
                      </c:pt>
                      <c:pt idx="3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C2E-4E04-B559-975459DD01E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'14. Orders'!$G$4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'14. Orders'!$B$5:$B$8</c15:sqref>
                        </c15:formulaRef>
                      </c:ext>
                    </c:extLst>
                    <c:strCache>
                      <c:ptCount val="4"/>
                      <c:pt idx="0">
                        <c:v>Interim order made or in place</c:v>
                      </c:pt>
                      <c:pt idx="1">
                        <c:v>Final Order made by the court</c:v>
                      </c:pt>
                      <c:pt idx="2">
                        <c:v>Final Order made by consent</c:v>
                      </c:pt>
                      <c:pt idx="3">
                        <c:v>Directions only (no child arrangements order made)
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'14. Orders'!$G$5:$G$8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59</c:v>
                      </c:pt>
                      <c:pt idx="1">
                        <c:v>11</c:v>
                      </c:pt>
                      <c:pt idx="2">
                        <c:v>7</c:v>
                      </c:pt>
                      <c:pt idx="3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123-40CD-B24F-AC62BE375BA7}"/>
                  </c:ext>
                </c:extLst>
              </c15:ser>
            </c15:filteredBarSeries>
          </c:ext>
        </c:extLst>
      </c:barChart>
      <c:catAx>
        <c:axId val="1231166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231161064"/>
        <c:crosses val="autoZero"/>
        <c:auto val="1"/>
        <c:lblAlgn val="ctr"/>
        <c:lblOffset val="100"/>
        <c:noMultiLvlLbl val="0"/>
      </c:catAx>
      <c:valAx>
        <c:axId val="123116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231166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Poppins" panose="00000500000000000000" pitchFamily="2" charset="0"/>
                <a:cs typeface="Poppins" panose="00000500000000000000" pitchFamily="2" charset="0"/>
              </a:rPr>
              <a:t>Were special measures in place?</a:t>
            </a:r>
            <a:r>
              <a:rPr lang="en-US" sz="1200" baseline="0">
                <a:latin typeface="Poppins" panose="00000500000000000000" pitchFamily="2" charset="0"/>
                <a:cs typeface="Poppins" panose="00000500000000000000" pitchFamily="2" charset="0"/>
              </a:rPr>
              <a:t> </a:t>
            </a:r>
            <a:endParaRPr lang="en-US" sz="1200">
              <a:latin typeface="Poppins" panose="00000500000000000000" pitchFamily="2" charset="0"/>
              <a:cs typeface="Poppi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'15. Special measures'!$B$6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2060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37-4230-9219-ECF20812D61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'15. Special measures'!$C$5:$F$5</c15:sqref>
                  </c15:fullRef>
                </c:ext>
              </c:extLst>
              <c:f>('15. Special measures'!$D$5,'15. Special measures'!$F$5)</c:f>
              <c:strCache>
                <c:ptCount val="2"/>
                <c:pt idx="0">
                  <c:v>All cases %</c:v>
                </c:pt>
                <c:pt idx="1">
                  <c:v>Cases with DA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'15. Special measures'!$C$6:$F$6</c15:sqref>
                  </c15:fullRef>
                </c:ext>
              </c:extLst>
              <c:f>('15. Special measures'!$D$6,'15. Special measures'!$F$6)</c:f>
              <c:numCache>
                <c:formatCode>0%</c:formatCode>
                <c:ptCount val="2"/>
                <c:pt idx="0">
                  <c:v>0.43157894736842106</c:v>
                </c:pt>
                <c:pt idx="1">
                  <c:v>0.53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'15. Special measures'!$C$6</c15:sqref>
                  <c15:spPr xmlns:c15="http://schemas.microsoft.com/office/drawing/2012/chart">
                    <a:solidFill>
                      <a:srgbClr val="00206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65B2-4E43-9E2E-B275FB42AA7A}"/>
            </c:ext>
          </c:extLst>
        </c:ser>
        <c:ser>
          <c:idx val="1"/>
          <c:order val="1"/>
          <c:tx>
            <c:strRef>
              <c:f>'15. Special measures'!$B$7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B2-4E43-9E2E-B275FB42AA7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'15. Special measures'!$C$5:$F$5</c15:sqref>
                  </c15:fullRef>
                </c:ext>
              </c:extLst>
              <c:f>('15. Special measures'!$D$5,'15. Special measures'!$F$5)</c:f>
              <c:strCache>
                <c:ptCount val="2"/>
                <c:pt idx="0">
                  <c:v>All cases %</c:v>
                </c:pt>
                <c:pt idx="1">
                  <c:v>Cases with DA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'15. Special measures'!$C$7:$F$7</c15:sqref>
                  </c15:fullRef>
                </c:ext>
              </c:extLst>
              <c:f>('15. Special measures'!$D$7,'15. Special measures'!$F$7)</c:f>
              <c:numCache>
                <c:formatCode>0%</c:formatCode>
                <c:ptCount val="2"/>
                <c:pt idx="0">
                  <c:v>0.56842105263157894</c:v>
                </c:pt>
                <c:pt idx="1">
                  <c:v>0.47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'15. Special measures'!$C$7</c15:sqref>
                  <c15:spPr xmlns:c15="http://schemas.microsoft.com/office/drawing/2012/chart"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65B2-4E43-9E2E-B275FB42A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8758560"/>
        <c:axId val="798759280"/>
      </c:barChart>
      <c:catAx>
        <c:axId val="7987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759280"/>
        <c:crosses val="autoZero"/>
        <c:auto val="1"/>
        <c:lblAlgn val="ctr"/>
        <c:lblOffset val="100"/>
        <c:noMultiLvlLbl val="0"/>
      </c:catAx>
      <c:valAx>
        <c:axId val="79875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75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Relationship to Child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'2. Parties and Children'!$D$12</c:f>
              <c:strCache>
                <c:ptCount val="1"/>
                <c:pt idx="0">
                  <c:v>Applicant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 Parties and Children'!$B$13:$B$16</c:f>
              <c:strCache>
                <c:ptCount val="4"/>
                <c:pt idx="0">
                  <c:v>Father</c:v>
                </c:pt>
                <c:pt idx="1">
                  <c:v>Mother</c:v>
                </c:pt>
                <c:pt idx="2">
                  <c:v>Aunt/Uncle</c:v>
                </c:pt>
                <c:pt idx="3">
                  <c:v>Grandparent</c:v>
                </c:pt>
              </c:strCache>
            </c:strRef>
          </c:cat>
          <c:val>
            <c:numRef>
              <c:f>'2. Parties and Children'!$D$13:$D$16</c:f>
              <c:numCache>
                <c:formatCode>0%</c:formatCode>
                <c:ptCount val="4"/>
                <c:pt idx="0">
                  <c:v>0.62886597938144329</c:v>
                </c:pt>
                <c:pt idx="1">
                  <c:v>0.31958762886597936</c:v>
                </c:pt>
                <c:pt idx="2">
                  <c:v>2.0618556701030927E-2</c:v>
                </c:pt>
                <c:pt idx="3">
                  <c:v>3.0927835051546393E-2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F-4D5E-9256-CA3E1887A12A}"/>
            </c:ext>
          </c:extLst>
        </c:ser>
        <c:ser>
          <c:idx val="3"/>
          <c:order val="3"/>
          <c:tx>
            <c:strRef>
              <c:f>'2. Parties and Children'!$F$12</c:f>
              <c:strCache>
                <c:ptCount val="1"/>
                <c:pt idx="0">
                  <c:v>Respondent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'2. Parties and Children'!$B$13:$B$16</c:f>
              <c:strCache>
                <c:ptCount val="4"/>
                <c:pt idx="0">
                  <c:v>Father</c:v>
                </c:pt>
                <c:pt idx="1">
                  <c:v>Mother</c:v>
                </c:pt>
                <c:pt idx="2">
                  <c:v>Aunt/Uncle</c:v>
                </c:pt>
                <c:pt idx="3">
                  <c:v>Grandparent</c:v>
                </c:pt>
              </c:strCache>
            </c:strRef>
          </c:cat>
          <c:val>
            <c:numRef>
              <c:f>'2. Parties and Children'!$F$13:$F$16</c:f>
              <c:numCache>
                <c:formatCode>0%</c:formatCode>
                <c:ptCount val="4"/>
                <c:pt idx="0">
                  <c:v>0.32631578947368423</c:v>
                </c:pt>
                <c:pt idx="1">
                  <c:v>0.66315789473684206</c:v>
                </c:pt>
                <c:pt idx="2">
                  <c:v>0</c:v>
                </c:pt>
                <c:pt idx="3">
                  <c:v>1.0526315789473684E-2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5F-4D5E-9256-CA3E1887A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1733584"/>
        <c:axId val="8817314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'2. Parties and Children'!$C$12</c15:sqref>
                        </c15:formulaRef>
                      </c:ext>
                    </c:extLst>
                    <c:strCache>
                      <c:ptCount val="1"/>
                      <c:pt idx="0">
                        <c:v>Applicant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'2. Parties and Children'!$B$13:$B$16</c15:sqref>
                        </c15:formulaRef>
                      </c:ext>
                    </c:extLst>
                    <c:strCache>
                      <c:ptCount val="4"/>
                      <c:pt idx="0">
                        <c:v>Father</c:v>
                      </c:pt>
                      <c:pt idx="1">
                        <c:v>Mother</c:v>
                      </c:pt>
                      <c:pt idx="2">
                        <c:v>Aunt/Uncle</c:v>
                      </c:pt>
                      <c:pt idx="3">
                        <c:v>Grandparent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 Parties and Children'!$C$13:$C$16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61</c:v>
                      </c:pt>
                      <c:pt idx="1">
                        <c:v>31</c:v>
                      </c:pt>
                      <c:pt idx="2">
                        <c:v>2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A5F-4D5E-9256-CA3E1887A12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'2. Parties and Children'!$E$12</c15:sqref>
                        </c15:formulaRef>
                      </c:ext>
                    </c:extLst>
                    <c:strCache>
                      <c:ptCount val="1"/>
                      <c:pt idx="0">
                        <c:v>Respondent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'2. Parties and Children'!$B$13:$B$16</c15:sqref>
                        </c15:formulaRef>
                      </c:ext>
                    </c:extLst>
                    <c:strCache>
                      <c:ptCount val="4"/>
                      <c:pt idx="0">
                        <c:v>Father</c:v>
                      </c:pt>
                      <c:pt idx="1">
                        <c:v>Mother</c:v>
                      </c:pt>
                      <c:pt idx="2">
                        <c:v>Aunt/Uncle</c:v>
                      </c:pt>
                      <c:pt idx="3">
                        <c:v>Grandparent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'2. Parties and Children'!$E$13:$E$16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31</c:v>
                      </c:pt>
                      <c:pt idx="1">
                        <c:v>63</c:v>
                      </c:pt>
                      <c:pt idx="2">
                        <c:v>0</c:v>
                      </c:pt>
                      <c:pt idx="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5F-4D5E-9256-CA3E1887A12A}"/>
                  </c:ext>
                </c:extLst>
              </c15:ser>
            </c15:filteredBarSeries>
          </c:ext>
        </c:extLst>
      </c:barChart>
      <c:catAx>
        <c:axId val="88173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731424"/>
        <c:crosses val="autoZero"/>
        <c:auto val="1"/>
        <c:lblAlgn val="ctr"/>
        <c:lblOffset val="100"/>
        <c:noMultiLvlLbl val="0"/>
      </c:catAx>
      <c:valAx>
        <c:axId val="88173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73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>
                <a:latin typeface="Poppins" panose="00000500000000000000" pitchFamily="2" charset="0"/>
                <a:cs typeface="Poppins" panose="00000500000000000000" pitchFamily="2" charset="0"/>
              </a:rPr>
              <a:t>Tier of judiciary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Tier of judiciary'!$B$6</c:f>
              <c:strCache>
                <c:ptCount val="1"/>
                <c:pt idx="0">
                  <c:v>Judges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 Tier of judiciary'!$C$5:$J$5</c15:sqref>
                  </c15:fullRef>
                </c:ext>
              </c:extLst>
              <c:f>('3. Tier of judiciary'!$D$5,'3. Tier of judiciary'!$F$5,'3. Tier of judiciary'!$H$5,'3. Tier of judiciary'!$J$5)</c:f>
              <c:strCache>
                <c:ptCount val="4"/>
                <c:pt idx="0">
                  <c:v>City %</c:v>
                </c:pt>
                <c:pt idx="1">
                  <c:v>Mixed % </c:v>
                </c:pt>
                <c:pt idx="2">
                  <c:v>Small towns/ rural % </c:v>
                </c:pt>
                <c:pt idx="3">
                  <c:v>Total 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 Tier of judiciary'!$C$6:$J$6</c15:sqref>
                  </c15:fullRef>
                </c:ext>
              </c:extLst>
              <c:f>('3. Tier of judiciary'!$D$6,'3. Tier of judiciary'!$F$6,'3. Tier of judiciary'!$H$6,'3. Tier of judiciary'!$J$6)</c:f>
              <c:numCache>
                <c:formatCode>0%</c:formatCode>
                <c:ptCount val="4"/>
                <c:pt idx="0">
                  <c:v>0.62</c:v>
                </c:pt>
                <c:pt idx="1">
                  <c:v>0.7</c:v>
                </c:pt>
                <c:pt idx="2">
                  <c:v>0.48</c:v>
                </c:pt>
                <c:pt idx="3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A-4F35-A42A-006CF1156E08}"/>
            </c:ext>
          </c:extLst>
        </c:ser>
        <c:ser>
          <c:idx val="1"/>
          <c:order val="1"/>
          <c:tx>
            <c:strRef>
              <c:f>'3. Tier of judiciary'!$B$7</c:f>
              <c:strCache>
                <c:ptCount val="1"/>
                <c:pt idx="0">
                  <c:v>Magistrates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 Tier of judiciary'!$C$5:$J$5</c15:sqref>
                  </c15:fullRef>
                </c:ext>
              </c:extLst>
              <c:f>('3. Tier of judiciary'!$D$5,'3. Tier of judiciary'!$F$5,'3. Tier of judiciary'!$H$5,'3. Tier of judiciary'!$J$5)</c:f>
              <c:strCache>
                <c:ptCount val="4"/>
                <c:pt idx="0">
                  <c:v>City %</c:v>
                </c:pt>
                <c:pt idx="1">
                  <c:v>Mixed % </c:v>
                </c:pt>
                <c:pt idx="2">
                  <c:v>Small towns/ rural % </c:v>
                </c:pt>
                <c:pt idx="3">
                  <c:v>Total 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 Tier of judiciary'!$C$7:$J$7</c15:sqref>
                  </c15:fullRef>
                </c:ext>
              </c:extLst>
              <c:f>('3. Tier of judiciary'!$D$7,'3. Tier of judiciary'!$F$7,'3. Tier of judiciary'!$H$7,'3. Tier of judiciary'!$J$7)</c:f>
              <c:numCache>
                <c:formatCode>0%</c:formatCode>
                <c:ptCount val="4"/>
                <c:pt idx="0">
                  <c:v>0.38</c:v>
                </c:pt>
                <c:pt idx="1">
                  <c:v>0.3</c:v>
                </c:pt>
                <c:pt idx="2">
                  <c:v>0.52</c:v>
                </c:pt>
                <c:pt idx="3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A-4F35-A42A-006CF1156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78244824"/>
        <c:axId val="1178245904"/>
      </c:barChart>
      <c:catAx>
        <c:axId val="117824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178245904"/>
        <c:crosses val="autoZero"/>
        <c:auto val="1"/>
        <c:lblAlgn val="ctr"/>
        <c:lblOffset val="100"/>
        <c:noMultiLvlLbl val="0"/>
      </c:catAx>
      <c:valAx>
        <c:axId val="117824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17824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Poppins" panose="00000500000000000000" pitchFamily="2" charset="0"/>
                <a:cs typeface="Poppins" panose="00000500000000000000" pitchFamily="2" charset="0"/>
              </a:rPr>
              <a:t>Judiciar</a:t>
            </a:r>
            <a:r>
              <a:rPr lang="en-US" sz="1100" baseline="0">
                <a:latin typeface="Poppins" panose="00000500000000000000" pitchFamily="2" charset="0"/>
                <a:cs typeface="Poppins" panose="00000500000000000000" pitchFamily="2" charset="0"/>
              </a:rPr>
              <a:t>y involved in hearings</a:t>
            </a:r>
            <a:endParaRPr lang="en-US" sz="1100">
              <a:latin typeface="Poppins" panose="00000500000000000000" pitchFamily="2" charset="0"/>
              <a:cs typeface="Poppi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'4. Who heard the case'!$D$5</c:f>
              <c:strCache>
                <c:ptCount val="1"/>
                <c:pt idx="0">
                  <c:v>% of cases 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Who heard the case'!$B$6:$B$11</c:f>
              <c:strCache>
                <c:ptCount val="6"/>
                <c:pt idx="0">
                  <c:v>Legal Adviser (sitting alone)</c:v>
                </c:pt>
                <c:pt idx="1">
                  <c:v>Magistrates</c:v>
                </c:pt>
                <c:pt idx="2">
                  <c:v>District Judge (Magistrates Court)</c:v>
                </c:pt>
                <c:pt idx="3">
                  <c:v>Deputy District Judge </c:v>
                </c:pt>
                <c:pt idx="4">
                  <c:v>District Judge</c:v>
                </c:pt>
                <c:pt idx="5">
                  <c:v>Circuit Judge</c:v>
                </c:pt>
              </c:strCache>
            </c:strRef>
          </c:cat>
          <c:val>
            <c:numRef>
              <c:f>'4. Who heard the case'!$D$6:$D$11</c:f>
              <c:numCache>
                <c:formatCode>0%</c:formatCode>
                <c:ptCount val="6"/>
                <c:pt idx="0">
                  <c:v>3.1578947368421054E-2</c:v>
                </c:pt>
                <c:pt idx="1">
                  <c:v>0.35789473684210527</c:v>
                </c:pt>
                <c:pt idx="2">
                  <c:v>7.3684210526315783E-2</c:v>
                </c:pt>
                <c:pt idx="3">
                  <c:v>0.11578947368421053</c:v>
                </c:pt>
                <c:pt idx="4">
                  <c:v>0.36842105263157893</c:v>
                </c:pt>
                <c:pt idx="5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F-443C-ADF2-6B755FE1C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52806584"/>
        <c:axId val="952811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'4. Who heard the case'!$C$5</c15:sqref>
                        </c15:formulaRef>
                      </c:ext>
                    </c:extLst>
                    <c:strCache>
                      <c:ptCount val="1"/>
                      <c:pt idx="0">
                        <c:v>Number of cases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'4. Who heard the case'!$B$6:$B$11</c15:sqref>
                        </c15:formulaRef>
                      </c:ext>
                    </c:extLst>
                    <c:strCache>
                      <c:ptCount val="6"/>
                      <c:pt idx="0">
                        <c:v>Legal Adviser (sitting alone)</c:v>
                      </c:pt>
                      <c:pt idx="1">
                        <c:v>Magistrates</c:v>
                      </c:pt>
                      <c:pt idx="2">
                        <c:v>District Judge (Magistrates Court)</c:v>
                      </c:pt>
                      <c:pt idx="3">
                        <c:v>Deputy District Judge </c:v>
                      </c:pt>
                      <c:pt idx="4">
                        <c:v>District Judge</c:v>
                      </c:pt>
                      <c:pt idx="5">
                        <c:v>Circuit Judge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'4. Who heard the case'!$C$6:$C$11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</c:v>
                      </c:pt>
                      <c:pt idx="1">
                        <c:v>34</c:v>
                      </c:pt>
                      <c:pt idx="2">
                        <c:v>7</c:v>
                      </c:pt>
                      <c:pt idx="3">
                        <c:v>11</c:v>
                      </c:pt>
                      <c:pt idx="4">
                        <c:v>35</c:v>
                      </c:pt>
                      <c:pt idx="5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36F-443C-ADF2-6B755FE1CD74}"/>
                  </c:ext>
                </c:extLst>
              </c15:ser>
            </c15:filteredBarSeries>
          </c:ext>
        </c:extLst>
      </c:barChart>
      <c:catAx>
        <c:axId val="952806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952811264"/>
        <c:crosses val="autoZero"/>
        <c:auto val="1"/>
        <c:lblAlgn val="ctr"/>
        <c:lblOffset val="100"/>
        <c:noMultiLvlLbl val="0"/>
      </c:catAx>
      <c:valAx>
        <c:axId val="9528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952806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Types of orders applied for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'5. Applications'!$D$4</c:f>
              <c:strCache>
                <c:ptCount val="1"/>
                <c:pt idx="0">
                  <c:v>% of hearings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'5. Applications'!$B$5:$B$10</c:f>
              <c:strCache>
                <c:ptCount val="6"/>
                <c:pt idx="0">
                  <c:v>Child Arrangements Order</c:v>
                </c:pt>
                <c:pt idx="1">
                  <c:v>Enforcement Order</c:v>
                </c:pt>
                <c:pt idx="2">
                  <c:v>Specific Issue Order</c:v>
                </c:pt>
                <c:pt idx="3">
                  <c:v>Prohibited Steps Order</c:v>
                </c:pt>
                <c:pt idx="4">
                  <c:v>Parental Responsibility Order</c:v>
                </c:pt>
                <c:pt idx="5">
                  <c:v>Special Guardianship Order</c:v>
                </c:pt>
              </c:strCache>
            </c:strRef>
          </c:cat>
          <c:val>
            <c:numRef>
              <c:f>'5. Applications'!$D$5:$D$10</c:f>
              <c:numCache>
                <c:formatCode>0%</c:formatCode>
                <c:ptCount val="6"/>
                <c:pt idx="0">
                  <c:v>0.75213675213675213</c:v>
                </c:pt>
                <c:pt idx="1">
                  <c:v>7.6923076923076927E-2</c:v>
                </c:pt>
                <c:pt idx="2">
                  <c:v>6.8376068376068383E-2</c:v>
                </c:pt>
                <c:pt idx="3">
                  <c:v>5.9829059829059832E-2</c:v>
                </c:pt>
                <c:pt idx="4">
                  <c:v>3.4188034188034191E-2</c:v>
                </c:pt>
                <c:pt idx="5">
                  <c:v>8.5470085470085479E-3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35-4F6E-89B9-381F5D48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 Applications'!$C$4</c15:sqref>
                        </c15:formulaRef>
                      </c:ext>
                    </c:extLst>
                    <c:strCache>
                      <c:ptCount val="1"/>
                      <c:pt idx="0">
                        <c:v>Number of hearings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'5. Applications'!$B$5:$B$10</c15:sqref>
                        </c15:formulaRef>
                      </c:ext>
                    </c:extLst>
                    <c:strCache>
                      <c:ptCount val="6"/>
                      <c:pt idx="0">
                        <c:v>Child Arrangements Order</c:v>
                      </c:pt>
                      <c:pt idx="1">
                        <c:v>Enforcement Order</c:v>
                      </c:pt>
                      <c:pt idx="2">
                        <c:v>Specific Issue Order</c:v>
                      </c:pt>
                      <c:pt idx="3">
                        <c:v>Prohibited Steps Order</c:v>
                      </c:pt>
                      <c:pt idx="4">
                        <c:v>Parental Responsibility Order</c:v>
                      </c:pt>
                      <c:pt idx="5">
                        <c:v>Special Guardianship Order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'5. Applications'!$C$5:$C$10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88</c:v>
                      </c:pt>
                      <c:pt idx="1">
                        <c:v>9</c:v>
                      </c:pt>
                      <c:pt idx="2">
                        <c:v>8</c:v>
                      </c:pt>
                      <c:pt idx="3">
                        <c:v>7</c:v>
                      </c:pt>
                      <c:pt idx="4">
                        <c:v>4</c:v>
                      </c:pt>
                      <c:pt idx="5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35-4F6E-89B9-381F5D4856C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Poppins" panose="00000500000000000000" pitchFamily="2" charset="0"/>
                <a:cs typeface="Poppins" panose="00000500000000000000" pitchFamily="2" charset="0"/>
              </a:rPr>
              <a:t>Hearings observed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'6. Type of hearings'!$D$4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Type of hearings'!$B$5:$B$11</c:f>
              <c:strCache>
                <c:ptCount val="6"/>
                <c:pt idx="0">
                  <c:v>First Hearing Dispute Resolution Appointment (FHDRA)</c:v>
                </c:pt>
                <c:pt idx="1">
                  <c:v>Dispute Resolution Appointment (DRA)</c:v>
                </c:pt>
                <c:pt idx="2">
                  <c:v>Directions or Case Management Hearing</c:v>
                </c:pt>
                <c:pt idx="3">
                  <c:v>Fact-Finding Hearing</c:v>
                </c:pt>
                <c:pt idx="4">
                  <c:v>Final Hearing</c:v>
                </c:pt>
                <c:pt idx="5">
                  <c:v>Other</c:v>
                </c:pt>
              </c:strCache>
            </c:strRef>
          </c:cat>
          <c:val>
            <c:numRef>
              <c:f>'6. Type of hearings'!$D$5:$D$11</c:f>
              <c:numCache>
                <c:formatCode>0%</c:formatCode>
                <c:ptCount val="6"/>
                <c:pt idx="0">
                  <c:v>0.28409090909090912</c:v>
                </c:pt>
                <c:pt idx="1">
                  <c:v>0.34090909090909088</c:v>
                </c:pt>
                <c:pt idx="2">
                  <c:v>0.17045454545454544</c:v>
                </c:pt>
                <c:pt idx="3">
                  <c:v>3.4090909090909088E-2</c:v>
                </c:pt>
                <c:pt idx="4">
                  <c:v>0.15909090909090909</c:v>
                </c:pt>
                <c:pt idx="5">
                  <c:v>1.1363636363636364E-2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8-4740-894D-FBA38AB0B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6499144"/>
        <c:axId val="1076495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'6. Type of hearings'!$C$4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'6. Type of hearings'!$B$5:$B$11</c15:sqref>
                        </c15:formulaRef>
                      </c:ext>
                    </c:extLst>
                    <c:strCache>
                      <c:ptCount val="6"/>
                      <c:pt idx="0">
                        <c:v>First Hearing Dispute Resolution Appointment (FHDRA)</c:v>
                      </c:pt>
                      <c:pt idx="1">
                        <c:v>Dispute Resolution Appointment (DRA)</c:v>
                      </c:pt>
                      <c:pt idx="2">
                        <c:v>Directions or Case Management Hearing</c:v>
                      </c:pt>
                      <c:pt idx="3">
                        <c:v>Fact-Finding Hearing</c:v>
                      </c:pt>
                      <c:pt idx="4">
                        <c:v>Final Hearing</c:v>
                      </c:pt>
                      <c:pt idx="5">
                        <c:v>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'6. Type of hearings'!$C$5:$C$11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25</c:v>
                      </c:pt>
                      <c:pt idx="1">
                        <c:v>30</c:v>
                      </c:pt>
                      <c:pt idx="2">
                        <c:v>15</c:v>
                      </c:pt>
                      <c:pt idx="3">
                        <c:v>3</c:v>
                      </c:pt>
                      <c:pt idx="4">
                        <c:v>14</c:v>
                      </c:pt>
                      <c:pt idx="5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118-4740-894D-FBA38AB0BF0E}"/>
                  </c:ext>
                </c:extLst>
              </c15:ser>
            </c15:filteredBarSeries>
          </c:ext>
        </c:extLst>
      </c:barChart>
      <c:catAx>
        <c:axId val="1076499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76495904"/>
        <c:crosses val="autoZero"/>
        <c:auto val="1"/>
        <c:lblAlgn val="ctr"/>
        <c:lblOffset val="100"/>
        <c:noMultiLvlLbl val="0"/>
      </c:catAx>
      <c:valAx>
        <c:axId val="10764959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76499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 sz="1200">
                <a:latin typeface="Poppins" panose="00000500000000000000" pitchFamily="2" charset="0"/>
                <a:cs typeface="Poppins" panose="00000500000000000000" pitchFamily="2" charset="0"/>
              </a:rPr>
              <a:t>Hearings</a:t>
            </a:r>
            <a:r>
              <a:rPr lang="en-GB" sz="1200" baseline="0">
                <a:latin typeface="Poppins" panose="00000500000000000000" pitchFamily="2" charset="0"/>
                <a:cs typeface="Poppins" panose="00000500000000000000" pitchFamily="2" charset="0"/>
              </a:rPr>
              <a:t> observed</a:t>
            </a:r>
            <a:endParaRPr lang="en-GB" sz="1200">
              <a:latin typeface="Poppins" panose="00000500000000000000" pitchFamily="2" charset="0"/>
              <a:cs typeface="Poppi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'6. Type of hearings'!$H$4</c:f>
              <c:strCache>
                <c:ptCount val="1"/>
                <c:pt idx="0">
                  <c:v>Judges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Type of hearings'!$F$5:$F$12</c:f>
              <c:strCache>
                <c:ptCount val="7"/>
                <c:pt idx="0">
                  <c:v>First Hearing and Dispute Resolution Appointment (FHDRA)</c:v>
                </c:pt>
                <c:pt idx="1">
                  <c:v>Dispute Resolution Appointment (DRA)</c:v>
                </c:pt>
                <c:pt idx="2">
                  <c:v>Directions or Case Management Hearing</c:v>
                </c:pt>
                <c:pt idx="3">
                  <c:v>Pre-Trial Review</c:v>
                </c:pt>
                <c:pt idx="4">
                  <c:v>Fact Finding Hearing</c:v>
                </c:pt>
                <c:pt idx="5">
                  <c:v>Final Hearing </c:v>
                </c:pt>
                <c:pt idx="6">
                  <c:v>Other</c:v>
                </c:pt>
              </c:strCache>
            </c:strRef>
          </c:cat>
          <c:val>
            <c:numRef>
              <c:f>'6. Type of hearings'!$H$5:$H$12</c:f>
              <c:numCache>
                <c:formatCode>0%</c:formatCode>
                <c:ptCount val="7"/>
                <c:pt idx="0">
                  <c:v>0.25862068965517243</c:v>
                </c:pt>
                <c:pt idx="1">
                  <c:v>0.25862068965517243</c:v>
                </c:pt>
                <c:pt idx="2">
                  <c:v>0.20689655172413793</c:v>
                </c:pt>
                <c:pt idx="3">
                  <c:v>0.10344827586206896</c:v>
                </c:pt>
                <c:pt idx="4">
                  <c:v>5.1724137931034482E-2</c:v>
                </c:pt>
                <c:pt idx="5">
                  <c:v>0.10344827586206896</c:v>
                </c:pt>
                <c:pt idx="6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C-4C1C-9971-11CCCCAE24CE}"/>
            </c:ext>
          </c:extLst>
        </c:ser>
        <c:ser>
          <c:idx val="3"/>
          <c:order val="3"/>
          <c:tx>
            <c:strRef>
              <c:f>'6. Type of hearings'!$J$4</c:f>
              <c:strCache>
                <c:ptCount val="1"/>
                <c:pt idx="0">
                  <c:v>Magistrates %</c:v>
                </c:pt>
              </c:strCache>
            </c:strRef>
          </c:tx>
          <c:spPr>
            <a:solidFill>
              <a:srgbClr val="E89743"/>
            </a:solidFill>
            <a:ln>
              <a:solidFill>
                <a:srgbClr val="E8974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Type of hearings'!$F$5:$F$12</c:f>
              <c:strCache>
                <c:ptCount val="7"/>
                <c:pt idx="0">
                  <c:v>First Hearing and Dispute Resolution Appointment (FHDRA)</c:v>
                </c:pt>
                <c:pt idx="1">
                  <c:v>Dispute Resolution Appointment (DRA)</c:v>
                </c:pt>
                <c:pt idx="2">
                  <c:v>Directions or Case Management Hearing</c:v>
                </c:pt>
                <c:pt idx="3">
                  <c:v>Pre-Trial Review</c:v>
                </c:pt>
                <c:pt idx="4">
                  <c:v>Fact Finding Hearing</c:v>
                </c:pt>
                <c:pt idx="5">
                  <c:v>Final Hearing </c:v>
                </c:pt>
                <c:pt idx="6">
                  <c:v>Other</c:v>
                </c:pt>
              </c:strCache>
            </c:strRef>
          </c:cat>
          <c:val>
            <c:numRef>
              <c:f>'6. Type of hearings'!$J$5:$J$12</c:f>
              <c:numCache>
                <c:formatCode>0%</c:formatCode>
                <c:ptCount val="7"/>
                <c:pt idx="0">
                  <c:v>0.27027027027027029</c:v>
                </c:pt>
                <c:pt idx="1">
                  <c:v>0.40540540540540543</c:v>
                </c:pt>
                <c:pt idx="2">
                  <c:v>8.1081081081081086E-2</c:v>
                </c:pt>
                <c:pt idx="3">
                  <c:v>2.7027027027027029E-2</c:v>
                </c:pt>
                <c:pt idx="4">
                  <c:v>0</c:v>
                </c:pt>
                <c:pt idx="5">
                  <c:v>0.21621621621621623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0C-4C1C-9971-11CCCCAE24CE}"/>
            </c:ext>
          </c:extLst>
        </c:ser>
        <c:ser>
          <c:idx val="5"/>
          <c:order val="5"/>
          <c:tx>
            <c:strRef>
              <c:f>'6. Type of hearings'!$L$4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'6. Type of hearings'!$F$5:$F$12</c:f>
              <c:strCache>
                <c:ptCount val="7"/>
                <c:pt idx="0">
                  <c:v>First Hearing and Dispute Resolution Appointment (FHDRA)</c:v>
                </c:pt>
                <c:pt idx="1">
                  <c:v>Dispute Resolution Appointment (DRA)</c:v>
                </c:pt>
                <c:pt idx="2">
                  <c:v>Directions or Case Management Hearing</c:v>
                </c:pt>
                <c:pt idx="3">
                  <c:v>Pre-Trial Review</c:v>
                </c:pt>
                <c:pt idx="4">
                  <c:v>Fact Finding Hearing</c:v>
                </c:pt>
                <c:pt idx="5">
                  <c:v>Final Hearing </c:v>
                </c:pt>
                <c:pt idx="6">
                  <c:v>Other</c:v>
                </c:pt>
              </c:strCache>
            </c:strRef>
          </c:cat>
          <c:val>
            <c:numRef>
              <c:f>'6. Type of hearings'!$L$5:$L$12</c:f>
              <c:numCache>
                <c:formatCode>0%</c:formatCode>
                <c:ptCount val="7"/>
                <c:pt idx="0">
                  <c:v>0.26315789473684209</c:v>
                </c:pt>
                <c:pt idx="1">
                  <c:v>0.31578947368421051</c:v>
                </c:pt>
                <c:pt idx="2">
                  <c:v>0.15789473684210525</c:v>
                </c:pt>
                <c:pt idx="3">
                  <c:v>7.3684210526315783E-2</c:v>
                </c:pt>
                <c:pt idx="4">
                  <c:v>3.1578947368421054E-2</c:v>
                </c:pt>
                <c:pt idx="5">
                  <c:v>0.14736842105263157</c:v>
                </c:pt>
                <c:pt idx="6">
                  <c:v>1.0526315789473684E-2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A-45EA-BDF6-FE993294C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9718648"/>
        <c:axId val="1059720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'6. Type of hearings'!$G$4</c15:sqref>
                        </c15:formulaRef>
                      </c:ext>
                    </c:extLst>
                    <c:strCache>
                      <c:ptCount val="1"/>
                      <c:pt idx="0">
                        <c:v>Judges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'6. Type of hearings'!$F$5:$F$12</c15:sqref>
                        </c15:formulaRef>
                      </c:ext>
                    </c:extLst>
                    <c:strCache>
                      <c:ptCount val="7"/>
                      <c:pt idx="0">
                        <c:v>First Hearing and Dispute Resolution Appointment (FHDRA)</c:v>
                      </c:pt>
                      <c:pt idx="1">
                        <c:v>Dispute Resolution Appointment (DRA)</c:v>
                      </c:pt>
                      <c:pt idx="2">
                        <c:v>Directions or Case Management Hearing</c:v>
                      </c:pt>
                      <c:pt idx="3">
                        <c:v>Pre-Trial Review</c:v>
                      </c:pt>
                      <c:pt idx="4">
                        <c:v>Fact Finding Hearing</c:v>
                      </c:pt>
                      <c:pt idx="5">
                        <c:v>Final Hearing </c:v>
                      </c:pt>
                      <c:pt idx="6">
                        <c:v>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'6. Type of hearings'!$G$5:$G$12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12</c:v>
                      </c:pt>
                      <c:pt idx="3">
                        <c:v>6</c:v>
                      </c:pt>
                      <c:pt idx="4">
                        <c:v>3</c:v>
                      </c:pt>
                      <c:pt idx="5">
                        <c:v>6</c:v>
                      </c:pt>
                      <c:pt idx="6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50C-4C1C-9971-11CCCCAE24C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'6. Type of hearings'!$I$4</c15:sqref>
                        </c15:formulaRef>
                      </c:ext>
                    </c:extLst>
                    <c:strCache>
                      <c:ptCount val="1"/>
                      <c:pt idx="0">
                        <c:v>Magistrates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'6. Type of hearings'!$F$5:$F$12</c15:sqref>
                        </c15:formulaRef>
                      </c:ext>
                    </c:extLst>
                    <c:strCache>
                      <c:ptCount val="7"/>
                      <c:pt idx="0">
                        <c:v>First Hearing and Dispute Resolution Appointment (FHDRA)</c:v>
                      </c:pt>
                      <c:pt idx="1">
                        <c:v>Dispute Resolution Appointment (DRA)</c:v>
                      </c:pt>
                      <c:pt idx="2">
                        <c:v>Directions or Case Management Hearing</c:v>
                      </c:pt>
                      <c:pt idx="3">
                        <c:v>Pre-Trial Review</c:v>
                      </c:pt>
                      <c:pt idx="4">
                        <c:v>Fact Finding Hearing</c:v>
                      </c:pt>
                      <c:pt idx="5">
                        <c:v>Final Hearing </c:v>
                      </c:pt>
                      <c:pt idx="6">
                        <c:v>Other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'6. Type of hearings'!$I$5:$I$12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15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8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0C-4C1C-9971-11CCCCAE24C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'6. Type of hearings'!$K$4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'6. Type of hearings'!$F$5:$F$12</c15:sqref>
                        </c15:formulaRef>
                      </c:ext>
                    </c:extLst>
                    <c:strCache>
                      <c:ptCount val="7"/>
                      <c:pt idx="0">
                        <c:v>First Hearing and Dispute Resolution Appointment (FHDRA)</c:v>
                      </c:pt>
                      <c:pt idx="1">
                        <c:v>Dispute Resolution Appointment (DRA)</c:v>
                      </c:pt>
                      <c:pt idx="2">
                        <c:v>Directions or Case Management Hearing</c:v>
                      </c:pt>
                      <c:pt idx="3">
                        <c:v>Pre-Trial Review</c:v>
                      </c:pt>
                      <c:pt idx="4">
                        <c:v>Fact Finding Hearing</c:v>
                      </c:pt>
                      <c:pt idx="5">
                        <c:v>Final Hearing </c:v>
                      </c:pt>
                      <c:pt idx="6">
                        <c:v>Other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'6. Type of hearings'!$K$5:$K$12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30</c:v>
                      </c:pt>
                      <c:pt idx="2">
                        <c:v>15</c:v>
                      </c:pt>
                      <c:pt idx="3">
                        <c:v>7</c:v>
                      </c:pt>
                      <c:pt idx="4">
                        <c:v>3</c:v>
                      </c:pt>
                      <c:pt idx="5">
                        <c:v>14</c:v>
                      </c:pt>
                      <c:pt idx="6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72A-45EA-BDF6-FE993294C470}"/>
                  </c:ext>
                </c:extLst>
              </c15:ser>
            </c15:filteredBarSeries>
          </c:ext>
        </c:extLst>
      </c:barChart>
      <c:catAx>
        <c:axId val="105971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59720448"/>
        <c:crosses val="autoZero"/>
        <c:auto val="1"/>
        <c:lblAlgn val="ctr"/>
        <c:lblOffset val="100"/>
        <c:noMultiLvlLbl val="0"/>
      </c:catAx>
      <c:valAx>
        <c:axId val="105972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5971864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>
                <a:latin typeface="Poppins" panose="00000500000000000000" pitchFamily="2" charset="0"/>
                <a:cs typeface="Poppins" panose="00000500000000000000" pitchFamily="2" charset="0"/>
              </a:rPr>
              <a:t>Ethnicity</a:t>
            </a:r>
            <a:r>
              <a:rPr lang="en-GB" sz="1200" baseline="0">
                <a:latin typeface="Poppins" panose="00000500000000000000" pitchFamily="2" charset="0"/>
                <a:cs typeface="Poppins" panose="00000500000000000000" pitchFamily="2" charset="0"/>
              </a:rPr>
              <a:t> of parties</a:t>
            </a:r>
            <a:endParaRPr lang="en-GB" sz="1200">
              <a:latin typeface="Poppins" panose="00000500000000000000" pitchFamily="2" charset="0"/>
              <a:cs typeface="Poppins" panose="00000500000000000000" pitchFamily="2" charset="0"/>
            </a:endParaRPr>
          </a:p>
        </c:rich>
      </c:tx>
      <c:layout>
        <c:manualLayout>
          <c:xMode val="edge"/>
          <c:yMode val="edge"/>
          <c:x val="0.34549300087489065"/>
          <c:y val="2.7649769585253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'7. Ethnicity of parties'!$D$4</c:f>
              <c:strCache>
                <c:ptCount val="1"/>
                <c:pt idx="0">
                  <c:v>Applicant %</c:v>
                </c:pt>
              </c:strCache>
            </c:strRef>
          </c:tx>
          <c:spPr>
            <a:solidFill>
              <a:srgbClr val="DF6979"/>
            </a:solidFill>
            <a:ln>
              <a:solidFill>
                <a:srgbClr val="DF697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 Ethnicity of parties'!$B$5:$B$10</c:f>
              <c:strCache>
                <c:ptCount val="6"/>
                <c:pt idx="0">
                  <c:v>White British</c:v>
                </c:pt>
                <c:pt idx="1">
                  <c:v>White Other</c:v>
                </c:pt>
                <c:pt idx="2">
                  <c:v>Black,  Black British, Caribbean or African</c:v>
                </c:pt>
                <c:pt idx="3">
                  <c:v>Asian or Asian British</c:v>
                </c:pt>
                <c:pt idx="4">
                  <c:v>Mixed or multiple ethnic groups</c:v>
                </c:pt>
                <c:pt idx="5">
                  <c:v>Unknown</c:v>
                </c:pt>
              </c:strCache>
            </c:strRef>
          </c:cat>
          <c:val>
            <c:numRef>
              <c:f>'7. Ethnicity of parties'!$D$5:$D$10</c:f>
              <c:numCache>
                <c:formatCode>0%</c:formatCode>
                <c:ptCount val="6"/>
                <c:pt idx="0">
                  <c:v>0.65979381443298968</c:v>
                </c:pt>
                <c:pt idx="1">
                  <c:v>6.1855670103092786E-2</c:v>
                </c:pt>
                <c:pt idx="2">
                  <c:v>2.0618556701030927E-2</c:v>
                </c:pt>
                <c:pt idx="3">
                  <c:v>8.247422680412371E-2</c:v>
                </c:pt>
                <c:pt idx="4">
                  <c:v>1.0309278350515464E-2</c:v>
                </c:pt>
                <c:pt idx="5">
                  <c:v>0.16494845360824742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5-4CAC-9017-21DEE6B3A1A8}"/>
            </c:ext>
          </c:extLst>
        </c:ser>
        <c:ser>
          <c:idx val="3"/>
          <c:order val="3"/>
          <c:tx>
            <c:strRef>
              <c:f>'7. Ethnicity of parties'!$F$4</c:f>
              <c:strCache>
                <c:ptCount val="1"/>
                <c:pt idx="0">
                  <c:v>Respondent %</c:v>
                </c:pt>
              </c:strCache>
            </c:strRef>
          </c:tx>
          <c:spPr>
            <a:solidFill>
              <a:srgbClr val="39B1A1"/>
            </a:solidFill>
            <a:ln>
              <a:solidFill>
                <a:srgbClr val="39B1A1"/>
              </a:solidFill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99-463B-9686-D2BBCB10BE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 Ethnicity of parties'!$B$5:$B$10</c:f>
              <c:strCache>
                <c:ptCount val="6"/>
                <c:pt idx="0">
                  <c:v>White British</c:v>
                </c:pt>
                <c:pt idx="1">
                  <c:v>White Other</c:v>
                </c:pt>
                <c:pt idx="2">
                  <c:v>Black,  Black British, Caribbean or African</c:v>
                </c:pt>
                <c:pt idx="3">
                  <c:v>Asian or Asian British</c:v>
                </c:pt>
                <c:pt idx="4">
                  <c:v>Mixed or multiple ethnic groups</c:v>
                </c:pt>
                <c:pt idx="5">
                  <c:v>Unknown</c:v>
                </c:pt>
              </c:strCache>
            </c:strRef>
          </c:cat>
          <c:val>
            <c:numRef>
              <c:f>'7. Ethnicity of parties'!$F$5:$F$10</c:f>
              <c:numCache>
                <c:formatCode>0%</c:formatCode>
                <c:ptCount val="6"/>
                <c:pt idx="0">
                  <c:v>0.58947368421052626</c:v>
                </c:pt>
                <c:pt idx="1">
                  <c:v>8.4210526315789472E-2</c:v>
                </c:pt>
                <c:pt idx="2">
                  <c:v>3.1578947368421054E-2</c:v>
                </c:pt>
                <c:pt idx="3">
                  <c:v>7.3684210526315783E-2</c:v>
                </c:pt>
                <c:pt idx="4">
                  <c:v>0</c:v>
                </c:pt>
                <c:pt idx="5">
                  <c:v>0.22105263157894736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5-4CAC-9017-21DEE6B3A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2290640"/>
        <c:axId val="10722895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'7. Ethnicity of parties'!$C$4</c15:sqref>
                        </c15:formulaRef>
                      </c:ext>
                    </c:extLst>
                    <c:strCache>
                      <c:ptCount val="1"/>
                      <c:pt idx="0">
                        <c:v>Applicant 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'7. Ethnicity of parties'!$B$5:$B$10</c15:sqref>
                        </c15:formulaRef>
                      </c:ext>
                    </c:extLst>
                    <c:strCache>
                      <c:ptCount val="6"/>
                      <c:pt idx="0">
                        <c:v>White British</c:v>
                      </c:pt>
                      <c:pt idx="1">
                        <c:v>White Other</c:v>
                      </c:pt>
                      <c:pt idx="2">
                        <c:v>Black,  Black British, Caribbean or African</c:v>
                      </c:pt>
                      <c:pt idx="3">
                        <c:v>Asian or Asian British</c:v>
                      </c:pt>
                      <c:pt idx="4">
                        <c:v>Mixed or multiple ethnic groups</c:v>
                      </c:pt>
                      <c:pt idx="5">
                        <c:v>Unknown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'7. Ethnicity of parties'!$C$5:$C$10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64</c:v>
                      </c:pt>
                      <c:pt idx="1">
                        <c:v>6</c:v>
                      </c:pt>
                      <c:pt idx="2">
                        <c:v>2</c:v>
                      </c:pt>
                      <c:pt idx="3">
                        <c:v>8</c:v>
                      </c:pt>
                      <c:pt idx="4">
                        <c:v>1</c:v>
                      </c:pt>
                      <c:pt idx="5">
                        <c:v>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FE5-4CAC-9017-21DEE6B3A1A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'7. Ethnicity of parties'!$E$4</c15:sqref>
                        </c15:formulaRef>
                      </c:ext>
                    </c:extLst>
                    <c:strCache>
                      <c:ptCount val="1"/>
                      <c:pt idx="0">
                        <c:v>Respondent 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'7. Ethnicity of parties'!$B$5:$B$10</c15:sqref>
                        </c15:formulaRef>
                      </c:ext>
                    </c:extLst>
                    <c:strCache>
                      <c:ptCount val="6"/>
                      <c:pt idx="0">
                        <c:v>White British</c:v>
                      </c:pt>
                      <c:pt idx="1">
                        <c:v>White Other</c:v>
                      </c:pt>
                      <c:pt idx="2">
                        <c:v>Black,  Black British, Caribbean or African</c:v>
                      </c:pt>
                      <c:pt idx="3">
                        <c:v>Asian or Asian British</c:v>
                      </c:pt>
                      <c:pt idx="4">
                        <c:v>Mixed or multiple ethnic groups</c:v>
                      </c:pt>
                      <c:pt idx="5">
                        <c:v>Unknown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'7. Ethnicity of parties'!$E$5:$E$10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56</c:v>
                      </c:pt>
                      <c:pt idx="1">
                        <c:v>8</c:v>
                      </c:pt>
                      <c:pt idx="2">
                        <c:v>3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FE5-4CAC-9017-21DEE6B3A1A8}"/>
                  </c:ext>
                </c:extLst>
              </c15:ser>
            </c15:filteredBarSeries>
          </c:ext>
        </c:extLst>
      </c:barChart>
      <c:catAx>
        <c:axId val="107229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72289560"/>
        <c:crosses val="autoZero"/>
        <c:auto val="1"/>
        <c:lblAlgn val="ctr"/>
        <c:lblOffset val="100"/>
        <c:noMultiLvlLbl val="0"/>
      </c:catAx>
      <c:valAx>
        <c:axId val="107228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7229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Poppins" panose="00000500000000000000" pitchFamily="2" charset="0"/>
                <a:cs typeface="Poppins" panose="00000500000000000000" pitchFamily="2" charset="0"/>
              </a:rPr>
              <a:t>Legal</a:t>
            </a:r>
            <a:r>
              <a:rPr lang="en-US" sz="1200" baseline="0">
                <a:latin typeface="Poppins" panose="00000500000000000000" pitchFamily="2" charset="0"/>
                <a:cs typeface="Poppins" panose="00000500000000000000" pitchFamily="2" charset="0"/>
              </a:rPr>
              <a:t> Representation</a:t>
            </a:r>
            <a:endParaRPr lang="en-US" sz="1200">
              <a:latin typeface="Poppins" panose="00000500000000000000" pitchFamily="2" charset="0"/>
              <a:cs typeface="Poppi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'8. Legal Representation '!$D$4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rgbClr val="B84836"/>
            </a:solidFill>
            <a:ln>
              <a:solidFill>
                <a:srgbClr val="B84836"/>
              </a:solidFill>
            </a:ln>
          </c:spPr>
          <c:dPt>
            <c:idx val="0"/>
            <c:bubble3D val="0"/>
            <c:spPr>
              <a:solidFill>
                <a:srgbClr val="B84836"/>
              </a:solidFill>
              <a:ln>
                <a:solidFill>
                  <a:srgbClr val="B8483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3A-430C-9F0E-D25C62A86D9E}"/>
              </c:ext>
            </c:extLst>
          </c:dPt>
          <c:dPt>
            <c:idx val="1"/>
            <c:bubble3D val="0"/>
            <c:spPr>
              <a:solidFill>
                <a:srgbClr val="39B1A1"/>
              </a:solidFill>
              <a:ln>
                <a:solidFill>
                  <a:srgbClr val="B8483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B5BA-4036-A527-420935EA4241}"/>
              </c:ext>
            </c:extLst>
          </c:dPt>
          <c:dPt>
            <c:idx val="2"/>
            <c:bubble3D val="0"/>
            <c:spPr>
              <a:solidFill>
                <a:srgbClr val="E89743"/>
              </a:solidFill>
              <a:ln>
                <a:solidFill>
                  <a:srgbClr val="B8483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BA-4036-A527-420935EA4241}"/>
              </c:ext>
            </c:extLst>
          </c:dPt>
          <c:dPt>
            <c:idx val="3"/>
            <c:bubble3D val="0"/>
            <c:spPr>
              <a:solidFill>
                <a:srgbClr val="DF6979"/>
              </a:solidFill>
              <a:ln>
                <a:solidFill>
                  <a:srgbClr val="B8483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5BA-4036-A527-420935EA42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'8. Legal Representation '!$B$5:$B$8</c:f>
              <c:strCache>
                <c:ptCount val="4"/>
                <c:pt idx="0">
                  <c:v>Both parties represented</c:v>
                </c:pt>
                <c:pt idx="1">
                  <c:v>Only applicant represented</c:v>
                </c:pt>
                <c:pt idx="2">
                  <c:v>Only respondent represented</c:v>
                </c:pt>
                <c:pt idx="3">
                  <c:v>Neither party represented </c:v>
                </c:pt>
              </c:strCache>
            </c:strRef>
          </c:cat>
          <c:val>
            <c:numRef>
              <c:f>'8. Legal Representation '!$D$5:$D$8</c:f>
              <c:numCache>
                <c:formatCode>0%</c:formatCode>
                <c:ptCount val="4"/>
                <c:pt idx="0">
                  <c:v>0.32</c:v>
                </c:pt>
                <c:pt idx="1">
                  <c:v>0.2</c:v>
                </c:pt>
                <c:pt idx="2">
                  <c:v>0.15</c:v>
                </c:pt>
                <c:pt idx="3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0D-4E27-9D4A-BF5BAFAFC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'8. Legal Representation '!$C$4</c15:sqref>
                        </c15:formulaRef>
                      </c:ext>
                    </c:extLst>
                    <c:strCache>
                      <c:ptCount val="1"/>
                      <c:pt idx="0">
                        <c:v>Total 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AD3A-430C-9F0E-D25C62A86D9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AD3A-430C-9F0E-D25C62A86D9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AD3A-430C-9F0E-D25C62A86D9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AD3A-430C-9F0E-D25C62A86D9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'8. Legal Representation '!$B$5:$B$8</c15:sqref>
                        </c15:formulaRef>
                      </c:ext>
                    </c:extLst>
                    <c:strCache>
                      <c:ptCount val="4"/>
                      <c:pt idx="0">
                        <c:v>Both parties represented</c:v>
                      </c:pt>
                      <c:pt idx="1">
                        <c:v>Only applicant represented</c:v>
                      </c:pt>
                      <c:pt idx="2">
                        <c:v>Only respondent represented</c:v>
                      </c:pt>
                      <c:pt idx="3">
                        <c:v>Neither party represented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'8. Legal Representation '!$C$5:$C$8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30</c:v>
                      </c:pt>
                      <c:pt idx="1">
                        <c:v>19</c:v>
                      </c:pt>
                      <c:pt idx="2">
                        <c:v>14</c:v>
                      </c:pt>
                      <c:pt idx="3">
                        <c:v>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80D-4E27-9D4A-BF5BAFAFC6F8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10</xdr:row>
      <xdr:rowOff>158750</xdr:rowOff>
    </xdr:from>
    <xdr:to>
      <xdr:col>6</xdr:col>
      <xdr:colOff>22225</xdr:colOff>
      <xdr:row>21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DDC93-9145-9CCA-3A09-56275C8DA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822325</xdr:colOff>
      <xdr:row>2</xdr:row>
      <xdr:rowOff>14287</xdr:rowOff>
    </xdr:from>
    <xdr:to>
      <xdr:col>18</xdr:col>
      <xdr:colOff>146050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9EE7FB-20E7-12C2-867B-8E1B3BB9B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823912</xdr:colOff>
      <xdr:row>18</xdr:row>
      <xdr:rowOff>84136</xdr:rowOff>
    </xdr:from>
    <xdr:to>
      <xdr:col>15</xdr:col>
      <xdr:colOff>206375</xdr:colOff>
      <xdr:row>29</xdr:row>
      <xdr:rowOff>73024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3AB3BF-5243-21C6-85F4-1513366F0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3</xdr:row>
      <xdr:rowOff>25400</xdr:rowOff>
    </xdr:from>
    <xdr:to>
      <xdr:col>14</xdr:col>
      <xdr:colOff>419100</xdr:colOff>
      <xdr:row>14</xdr:row>
      <xdr:rowOff>252413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544C21-895A-DD94-0CAE-F2D21BCA0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250825</xdr:colOff>
      <xdr:row>3</xdr:row>
      <xdr:rowOff>125412</xdr:rowOff>
    </xdr:from>
    <xdr:to>
      <xdr:col>18</xdr:col>
      <xdr:colOff>346075</xdr:colOff>
      <xdr:row>16</xdr:row>
      <xdr:rowOff>231775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B2F237-18B6-1F46-4379-5E2B69329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1563687</xdr:colOff>
      <xdr:row>8</xdr:row>
      <xdr:rowOff>131762</xdr:rowOff>
    </xdr:from>
    <xdr:to>
      <xdr:col>5</xdr:col>
      <xdr:colOff>900112</xdr:colOff>
      <xdr:row>19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3A3F8F-FFB3-0283-0380-18D0EBFFC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</xdr:row>
      <xdr:rowOff>0</xdr:rowOff>
    </xdr:from>
    <xdr:to>
      <xdr:col>19</xdr:col>
      <xdr:colOff>228600</xdr:colOff>
      <xdr:row>12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F5FB22-312D-1109-213C-61A3B8B3B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201612</xdr:colOff>
      <xdr:row>10</xdr:row>
      <xdr:rowOff>173037</xdr:rowOff>
    </xdr:from>
    <xdr:to>
      <xdr:col>5</xdr:col>
      <xdr:colOff>887412</xdr:colOff>
      <xdr:row>21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65D63E-5FFC-BCF8-C7A4-AEAA36062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358775</xdr:colOff>
      <xdr:row>4</xdr:row>
      <xdr:rowOff>196850</xdr:rowOff>
    </xdr:from>
    <xdr:to>
      <xdr:col>12</xdr:col>
      <xdr:colOff>276225</xdr:colOff>
      <xdr:row>17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596C58-E5BA-2134-CE80-18B184E79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1858962</xdr:colOff>
      <xdr:row>8</xdr:row>
      <xdr:rowOff>173037</xdr:rowOff>
    </xdr:from>
    <xdr:to>
      <xdr:col>6</xdr:col>
      <xdr:colOff>274637</xdr:colOff>
      <xdr:row>19</xdr:row>
      <xdr:rowOff>96837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51825E-971F-33DD-535F-31ADC49A2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36511</xdr:colOff>
      <xdr:row>2</xdr:row>
      <xdr:rowOff>230186</xdr:rowOff>
    </xdr:from>
    <xdr:to>
      <xdr:col>15</xdr:col>
      <xdr:colOff>304799</xdr:colOff>
      <xdr:row>14</xdr:row>
      <xdr:rowOff>247649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79AA7E-6BE6-4BC1-963B-463CD7692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12</xdr:row>
      <xdr:rowOff>165100</xdr:rowOff>
    </xdr:from>
    <xdr:to>
      <xdr:col>4</xdr:col>
      <xdr:colOff>9525</xdr:colOff>
      <xdr:row>23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6D60C4-0D26-8271-6953-81D57D2DE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14</xdr:row>
      <xdr:rowOff>11112</xdr:rowOff>
    </xdr:from>
    <xdr:to>
      <xdr:col>3</xdr:col>
      <xdr:colOff>787401</xdr:colOff>
      <xdr:row>28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21E1DF-86D8-FDE7-EF3E-6C7F703A7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20637</xdr:colOff>
      <xdr:row>14</xdr:row>
      <xdr:rowOff>49212</xdr:rowOff>
    </xdr:from>
    <xdr:to>
      <xdr:col>10</xdr:col>
      <xdr:colOff>527050</xdr:colOff>
      <xdr:row>30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39C0FC-A0F5-2A51-6640-D08EE41C1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592137</xdr:colOff>
      <xdr:row>13</xdr:row>
      <xdr:rowOff>144462</xdr:rowOff>
    </xdr:from>
    <xdr:to>
      <xdr:col>11</xdr:col>
      <xdr:colOff>0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03734F-39C6-6A10-0872-0CD737C59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573087</xdr:colOff>
      <xdr:row>10</xdr:row>
      <xdr:rowOff>100012</xdr:rowOff>
    </xdr:from>
    <xdr:to>
      <xdr:col>5</xdr:col>
      <xdr:colOff>439737</xdr:colOff>
      <xdr:row>22</xdr:row>
      <xdr:rowOff>184150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6E99E8-2C13-188F-1CEC-A175842A0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344487</xdr:colOff>
      <xdr:row>23</xdr:row>
      <xdr:rowOff>239712</xdr:rowOff>
    </xdr:from>
    <xdr:to>
      <xdr:col>17</xdr:col>
      <xdr:colOff>149225</xdr:colOff>
      <xdr:row>39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484BCF-0C4D-B5C7-D75C-91CFABE07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173036</xdr:colOff>
      <xdr:row>13</xdr:row>
      <xdr:rowOff>71437</xdr:rowOff>
    </xdr:from>
    <xdr:to>
      <xdr:col>15</xdr:col>
      <xdr:colOff>161924</xdr:colOff>
      <xdr:row>24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740614-18DF-1BF9-56C4-812B642E2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346075</xdr:colOff>
      <xdr:row>0</xdr:row>
      <xdr:rowOff>95250</xdr:rowOff>
    </xdr:from>
    <xdr:to>
      <xdr:col>13</xdr:col>
      <xdr:colOff>177800</xdr:colOff>
      <xdr:row>9</xdr:row>
      <xdr:rowOff>241300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8971C4-70CC-1FCF-B650-F5CE98A44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23AF87-FB60-46D6-9547-558D33191D4B}" name="Table1" displayName="Table1" ref="B4:D8" totalsRowShown="0" headerRowDxfId="136" dataDxfId="135">
  <autoFilter ref="B4:D8" xr:uid="{0F23AF87-FB60-46D6-9547-558D33191D4B}"/>
  <tableColumns count="3">
    <tableColumn id="1" xr3:uid="{6D89CC06-9E8B-4655-ADAD-E2B52A92DAD9}" name="Court" dataDxfId="134"/>
    <tableColumn id="2" xr3:uid="{5E7A51C3-885D-49A4-972F-DE5A8C0A0D95}" name="Number of hearings" dataDxfId="133"/>
    <tableColumn id="3" xr3:uid="{59B5214E-7729-4B0D-8938-94AF62537F9A}" name="%" dataDxfId="132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AB288AC-0898-4D15-BDB0-1F964B805DC9}" name="Table19" displayName="Table19" ref="B4:D8" totalsRowShown="0" headerRowDxfId="82" headerRowBorderDxfId="81" tableBorderDxfId="80" totalsRowBorderDxfId="79">
  <autoFilter ref="B4:D8" xr:uid="{4AB288AC-0898-4D15-BDB0-1F964B805DC9}"/>
  <sortState xmlns:xlrd2="http://schemas.microsoft.com/office/spreadsheetml/2017/richdata2" ref="B5:D8">
    <sortCondition ref="C4:C8"/>
  </sortState>
  <tableColumns count="3">
    <tableColumn id="1" xr3:uid="{8C630447-F308-4E33-AA17-D3A38173750B}" name="Representation" totalsRowDxfId="78"/>
    <tableColumn id="2" xr3:uid="{22667BFF-A73E-407E-8864-047DB1B24973}" name="Total n" totalsRowDxfId="77"/>
    <tableColumn id="3" xr3:uid="{CE6D14DD-BF88-4A42-9D10-D91E317DC055}" name="Total %" dataDxfId="76" totalsRowDxfId="75">
      <calculatedColumnFormula>(C5/#REF!)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8D4734A-6B6B-4AF6-A217-91619A125DCC}" name="Table1921" displayName="Table1921" ref="B29:H33" totalsRowShown="0" headerRowDxfId="74" headerRowBorderDxfId="73" tableBorderDxfId="72" totalsRowBorderDxfId="71">
  <autoFilter ref="B29:H33" xr:uid="{18D4734A-6B6B-4AF6-A217-91619A125DCC}"/>
  <sortState xmlns:xlrd2="http://schemas.microsoft.com/office/spreadsheetml/2017/richdata2" ref="B30:D33">
    <sortCondition ref="C5:C8"/>
  </sortState>
  <tableColumns count="7">
    <tableColumn id="1" xr3:uid="{715F2AC9-BCA1-4C58-A28D-205B356CD439}" name="Representation"/>
    <tableColumn id="2" xr3:uid="{C8AE2295-C011-4BB5-9F4C-6C2B0935F214}" name="Judiciary n" dataDxfId="70"/>
    <tableColumn id="3" xr3:uid="{053E2689-792D-45D9-BE7E-21A761138C1E}" name="Judiciary" dataDxfId="69">
      <calculatedColumnFormula>Table1921[[#This Row],[Judiciary n]]/$C$35</calculatedColumnFormula>
    </tableColumn>
    <tableColumn id="4" xr3:uid="{A167D9E0-6A90-42D4-9CAD-CBAFFE269D12}" name="Magistrates n" dataDxfId="68"/>
    <tableColumn id="5" xr3:uid="{EB4FD6A2-3C5D-4D3B-A22A-2E76071A6164}" name="Magistrates" dataDxfId="67">
      <calculatedColumnFormula>Table1921[[#This Row],[Magistrates n]]/$E$35</calculatedColumnFormula>
    </tableColumn>
    <tableColumn id="6" xr3:uid="{C10A8335-47AE-459A-BF7F-C35C780036F4}" name="Total n" dataDxfId="66"/>
    <tableColumn id="7" xr3:uid="{514DDD04-068F-4337-B311-402F9A7EC010}" name="Total" dataDxfId="65">
      <calculatedColumnFormula>G30/$I$10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51DB18C-7205-4DAD-BD43-2CCF73E646C0}" name="Table21" displayName="Table21" ref="B3:D7" totalsRowShown="0" headerRowDxfId="64" dataDxfId="63">
  <autoFilter ref="B3:D7" xr:uid="{051DB18C-7205-4DAD-BD43-2CCF73E646C0}"/>
  <tableColumns count="3">
    <tableColumn id="1" xr3:uid="{92746BC4-DAD6-48AD-9567-9731631BB752}" name="Court attendance" dataDxfId="62"/>
    <tableColumn id="8" xr3:uid="{C193A0C0-17AD-488C-AF39-38819282B1E7}" name="Total n" dataDxfId="61">
      <calculatedColumnFormula>SUM(#REF!,#REF!,#REF!)</calculatedColumnFormula>
    </tableColumn>
    <tableColumn id="9" xr3:uid="{E56C3517-16C0-460D-9DC2-B101CE747905}" name="Total  %" dataDxfId="60">
      <calculatedColumnFormula>C4/$C$9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B3B54F5-898F-49E7-AA3C-C1580602C9D4}" name="Table22" displayName="Table22" ref="B13:F17" totalsRowShown="0" headerRowDxfId="59">
  <autoFilter ref="B13:F17" xr:uid="{6B3B54F5-898F-49E7-AA3C-C1580602C9D4}"/>
  <tableColumns count="5">
    <tableColumn id="1" xr3:uid="{7B78315E-9697-4D8E-A5B4-C3FC2B5CAC79}" name="Court attendance"/>
    <tableColumn id="2" xr3:uid="{F5D9A1DC-C250-4C76-8A3B-D8CC8A560118}" name="Judges n" dataDxfId="58"/>
    <tableColumn id="3" xr3:uid="{62C13AF5-3333-4A87-9883-78CAE8D407B9}" name="Judges %" dataDxfId="57">
      <calculatedColumnFormula>C14/$C$19</calculatedColumnFormula>
    </tableColumn>
    <tableColumn id="4" xr3:uid="{C21ABA29-2B49-4142-A300-E1450B6EB0E0}" name="Magistrates n" dataDxfId="56"/>
    <tableColumn id="5" xr3:uid="{4227A506-9344-4EC3-9272-1E6995E268AA}" name="Magistrates %" dataDxfId="55">
      <calculatedColumnFormula>E14/$E$19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1D5F36C-EE0A-4894-8528-B0FC9D3BDA38}" name="Table2116" displayName="Table2116" ref="B4:D9" totalsRowShown="0" headerRowDxfId="54" dataDxfId="53">
  <autoFilter ref="B4:D9" xr:uid="{01D5F36C-EE0A-4894-8528-B0FC9D3BDA38}"/>
  <tableColumns count="3">
    <tableColumn id="1" xr3:uid="{610CDACF-4725-4913-A2F5-A26E627B754E}" name="Accompanying person" dataDxfId="52"/>
    <tableColumn id="8" xr3:uid="{34279B2F-C3A2-4C92-ABDE-C91446D96AE1}" name="Total n" dataDxfId="51"/>
    <tableColumn id="9" xr3:uid="{73EE7F4B-CBFC-4D17-9880-16C10AE7B906}" name="Total " dataDxfId="50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447BE52-1E29-4E59-A33E-8115F560FB1F}" name="Table2224" displayName="Table2224" ref="B14:F19" totalsRowShown="0" headerRowDxfId="49">
  <autoFilter ref="B14:F19" xr:uid="{5447BE52-1E29-4E59-A33E-8115F560FB1F}"/>
  <tableColumns count="5">
    <tableColumn id="1" xr3:uid="{85866329-F633-44B7-90F4-F76658FC07FF}" name="Accompanying person" dataDxfId="48"/>
    <tableColumn id="2" xr3:uid="{6FB8F65F-E98B-4E29-904F-4A7C7F2CF5EA}" name="Judges n" dataDxfId="47"/>
    <tableColumn id="3" xr3:uid="{4F11BB68-BAEE-46A2-9D3F-10183218D49F}" name="Judges %" dataDxfId="46">
      <calculatedColumnFormula>Table2224[[#This Row],[Judges n]]/$C$21</calculatedColumnFormula>
    </tableColumn>
    <tableColumn id="4" xr3:uid="{B7267437-D352-410A-98DF-1B1F95E1A5D8}" name="Magistrates n" dataDxfId="45"/>
    <tableColumn id="5" xr3:uid="{D7D8444F-39E3-4E8E-866D-E5C66DCE51CD}" name="Magistrates %" dataDxfId="44">
      <calculatedColumnFormula>Table2224[[#This Row],[Magistrates n]]/$E$21</calculatedColumnFormula>
    </tableColumn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E0A6DD1-2979-46B9-B0B7-1702607B6690}" name="Table24" displayName="Table24" ref="B4:D7" totalsRowShown="0" headerRowDxfId="43" dataDxfId="42">
  <autoFilter ref="B4:D7" xr:uid="{5E0A6DD1-2979-46B9-B0B7-1702607B6690}"/>
  <tableColumns count="3">
    <tableColumn id="1" xr3:uid="{AA724D45-58A6-4DCB-9BB0-77E914D9268E}" name="Professionals involved in case" dataDxfId="41"/>
    <tableColumn id="8" xr3:uid="{29412E6C-65CE-4B9A-B187-6B644505AD9A}" name="Total n" dataDxfId="40"/>
    <tableColumn id="9" xr3:uid="{7927C70A-F93A-43ED-95D1-238118BD6EE1}" name="Total %" dataDxfId="39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12042EA-F211-4605-8A51-F28234140E5C}" name="Table27" displayName="Table27" ref="B4:D8" totalsRowShown="0" headerRowDxfId="38" dataDxfId="37">
  <autoFilter ref="B4:D8" xr:uid="{512042EA-F211-4605-8A51-F28234140E5C}"/>
  <tableColumns count="3">
    <tableColumn id="1" xr3:uid="{BF5C93D3-0F3A-4E10-B1D0-315D89B02273}" name="Domestic abuse and welfare concerns " dataDxfId="36"/>
    <tableColumn id="8" xr3:uid="{268DAE69-F9E8-48F7-979A-16CD11A644D8}" name="Total n" dataDxfId="35">
      <calculatedColumnFormula>SUM(#REF!,#REF!,#REF!)</calculatedColumnFormula>
    </tableColumn>
    <tableColumn id="9" xr3:uid="{5F25FAEC-36D4-4B5D-988F-48F3B68A2643}" name="Total %" dataDxfId="34">
      <calculatedColumnFormula>Table27[[#This Row],[Total n]]/$C$10</calculatedColumnFormula>
    </tableColumn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D311AD4-EA21-4528-97B4-6FF2DCD9A0D6}" name="Table28" displayName="Table28" ref="B15:H18" totalsRowShown="0" headerRowDxfId="33" dataDxfId="32" tableBorderDxfId="31">
  <autoFilter ref="B15:H18" xr:uid="{8D311AD4-EA21-4528-97B4-6FF2DCD9A0D6}"/>
  <tableColumns count="7">
    <tableColumn id="1" xr3:uid="{D8B83CE3-D77E-443B-96F2-156D273468CB}" name="Domestic abuse and welfare concerns "/>
    <tableColumn id="2" xr3:uid="{43AB3D80-A79F-4A3B-BC3D-811C692567A3}" name="Judiciary n" dataDxfId="30"/>
    <tableColumn id="3" xr3:uid="{1746F68D-7209-4E11-9214-840E44391735}" name="Judiciary %" dataDxfId="29">
      <calculatedColumnFormula>Table28[[#This Row],[Judiciary n]]/$C$20</calculatedColumnFormula>
    </tableColumn>
    <tableColumn id="4" xr3:uid="{EF973669-641B-4438-B235-94DC8B9C3B48}" name="Magistrates n" dataDxfId="28"/>
    <tableColumn id="5" xr3:uid="{D4840A6A-704A-48FA-990C-97C3EFBB8D69}" name="Magistrates %" dataDxfId="27">
      <calculatedColumnFormula>Table28[[#This Row],[Magistrates n]]/$E$20</calculatedColumnFormula>
    </tableColumn>
    <tableColumn id="6" xr3:uid="{99468DDE-3AF4-44F6-A7B4-6EBCC3BAD3FC}" name="Total n" dataDxfId="26">
      <calculatedColumnFormula>SUM(Table28[[#This Row],[Judiciary n]],Table28[[#This Row],[Magistrates n]])</calculatedColumnFormula>
    </tableColumn>
    <tableColumn id="7" xr3:uid="{C1E260A4-F947-4090-A54D-38B234C21184}" name="Total %" dataDxfId="25">
      <calculatedColumnFormula>Table28[[#This Row],[Total n]]/$G$20</calculatedColumnFormula>
    </tableColumn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4C08998-CC97-4262-A034-F5E9FFC4D38E}" name="Table30" displayName="Table30" ref="B4:H6" totalsRowShown="0" headerRowDxfId="24" dataDxfId="23" tableBorderDxfId="22">
  <autoFilter ref="B4:H6" xr:uid="{54C08998-CC97-4262-A034-F5E9FFC4D38E}"/>
  <tableColumns count="7">
    <tableColumn id="1" xr3:uid="{8B1F9ABE-DDFF-4604-A2CD-6784A4806FE8}" name="Parental alienation raised in court"/>
    <tableColumn id="2" xr3:uid="{026312DC-3324-4B80-A5B9-37569F9CFE7B}" name="Judiciary n" dataDxfId="21"/>
    <tableColumn id="3" xr3:uid="{B9FE62EE-CBBD-4561-89C7-47AA3C532BE2}" name="Judiciary %" dataDxfId="20">
      <calculatedColumnFormula>Table30[[#This Row],[Judiciary n]]/$C$8</calculatedColumnFormula>
    </tableColumn>
    <tableColumn id="4" xr3:uid="{4278210C-C05B-49D1-B295-8E47BC3205CC}" name="Magistrates n" dataDxfId="19"/>
    <tableColumn id="5" xr3:uid="{57B36546-300A-45E4-A564-CF80ABC14D4F}" name="Magistrates %" dataDxfId="18">
      <calculatedColumnFormula>Table30[[#This Row],[Magistrates n]]/$E$8</calculatedColumnFormula>
    </tableColumn>
    <tableColumn id="6" xr3:uid="{06FCBF7A-4521-4381-9255-883837A044DB}" name="Total n" dataDxfId="17">
      <calculatedColumnFormula>SUM(A5,C5,E5)</calculatedColumnFormula>
    </tableColumn>
    <tableColumn id="7" xr3:uid="{1CA98330-02C5-4DD1-9DE0-21005A0EDF3E}" name="Total %" dataDxfId="16">
      <calculatedColumnFormula>G5/$G$8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F71FDE-12CD-4FE6-8B0B-899B0ADCFAC6}" name="Table2" displayName="Table2" ref="B4:D5" totalsRowShown="0" headerRowDxfId="131" dataDxfId="130">
  <autoFilter ref="B4:D5" xr:uid="{B3F71FDE-12CD-4FE6-8B0B-899B0ADCFAC6}"/>
  <tableColumns count="3">
    <tableColumn id="2" xr3:uid="{DBD1843E-AD40-42F5-BB7F-98AD2E6BA937}" name="Applicants" dataDxfId="129"/>
    <tableColumn id="3" xr3:uid="{9B820BEB-6870-4745-BFE8-F1E19E7196E0}" name="Respondents" dataDxfId="128"/>
    <tableColumn id="4" xr3:uid="{ACDEF5D6-E63B-4B9E-8466-86924FF93F0F}" name="Children" dataDxfId="127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E834791-6CF2-4691-836C-9BD91A3DCD6F}" name="Table32" displayName="Table32" ref="B4:H8" totalsRowShown="0" headerRowDxfId="15" dataDxfId="13" headerRowBorderDxfId="14" tableBorderDxfId="12">
  <autoFilter ref="B4:H8" xr:uid="{FE834791-6CF2-4691-836C-9BD91A3DCD6F}"/>
  <tableColumns count="7">
    <tableColumn id="1" xr3:uid="{A9B9475B-11D6-4257-B5A6-7B146B8E9503}" name="Type of order"/>
    <tableColumn id="2" xr3:uid="{DD9C9168-C867-4098-8418-4DA57C5843EB}" name="Judiciary n" dataDxfId="11"/>
    <tableColumn id="3" xr3:uid="{04058624-D445-4B91-A240-BBA460A9D3F9}" name="Judiciary %" dataDxfId="10">
      <calculatedColumnFormula>Table32[[#This Row],[Judiciary n]]/$C$10</calculatedColumnFormula>
    </tableColumn>
    <tableColumn id="4" xr3:uid="{6ED49A6F-5892-4E99-9B00-E1776E47A92D}" name="Magistrates n" dataDxfId="9"/>
    <tableColumn id="5" xr3:uid="{C466A260-7161-4A77-A7E0-6B6FD8F14C1F}" name="Magistrates %" dataDxfId="8">
      <calculatedColumnFormula>Table32[[#This Row],[Magistrates n]]/$E$10</calculatedColumnFormula>
    </tableColumn>
    <tableColumn id="6" xr3:uid="{7DA4942F-2B44-4E1C-BA32-6C325C794FE6}" name="Total n" dataDxfId="7"/>
    <tableColumn id="7" xr3:uid="{B344D336-0A8D-4899-A958-33D11F4608CF}" name="Total %" dataDxfId="6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9233AB4-4EE3-4195-A7C3-1094D7BA3C4B}" name="Table11" displayName="Table11" ref="B5:F7" totalsRowShown="0" headerRowDxfId="5">
  <autoFilter ref="B5:F7" xr:uid="{19233AB4-4EE3-4195-A7C3-1094D7BA3C4B}"/>
  <sortState xmlns:xlrd2="http://schemas.microsoft.com/office/spreadsheetml/2017/richdata2" ref="B6:D7">
    <sortCondition ref="C5:C7"/>
  </sortState>
  <tableColumns count="5">
    <tableColumn id="1" xr3:uid="{22A8870B-AD16-4474-A58A-5CD93263F0F0}" name="Special measures" dataDxfId="4"/>
    <tableColumn id="2" xr3:uid="{86074491-CCCC-4A19-87D9-51DAFAA0E707}" name="All cases n" dataDxfId="3"/>
    <tableColumn id="3" xr3:uid="{EBBE754A-DD00-423D-8D14-0F10A2392BD6}" name="All cases %" dataDxfId="2">
      <calculatedColumnFormula>C6/$C$9</calculatedColumnFormula>
    </tableColumn>
    <tableColumn id="4" xr3:uid="{96CDA71E-D376-4299-98D8-4EAC58E34707}" name="Cases with DA n" dataDxfId="1"/>
    <tableColumn id="5" xr3:uid="{81C3C27D-DDF7-41DA-9ACA-1898F3E1B4EF}" name="Cases with DA %" dataDxfId="0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CCD82BF-A324-4E04-988E-DB048C732C6A}" name="Table126" displayName="Table126" ref="B12:F16" totalsRowShown="0" headerRowDxfId="126">
  <autoFilter ref="B12:F16" xr:uid="{8CCD82BF-A324-4E04-988E-DB048C732C6A}"/>
  <sortState xmlns:xlrd2="http://schemas.microsoft.com/office/spreadsheetml/2017/richdata2" ref="B13:D16">
    <sortCondition ref="C4:C8"/>
  </sortState>
  <tableColumns count="5">
    <tableColumn id="1" xr3:uid="{861DBC66-222A-491B-AF2C-2D5B2C0338C1}" name="Relationship  " dataDxfId="125"/>
    <tableColumn id="2" xr3:uid="{4F74C54C-591F-4E9C-9E8E-BEE452F3E3B3}" name="Applicant n" dataDxfId="124"/>
    <tableColumn id="3" xr3:uid="{23703D15-E7F3-473E-8463-18DDC9EA4871}" name="Applicant %" dataDxfId="123">
      <calculatedColumnFormula>C13/$C$18</calculatedColumnFormula>
    </tableColumn>
    <tableColumn id="4" xr3:uid="{72A709E6-A380-4DF5-BA0E-3C5CE49B5E58}" name="Respondent n"/>
    <tableColumn id="5" xr3:uid="{60854432-C9DA-4DAF-899E-1A8341CD8094}" name="Respondent %" dataDxfId="122">
      <calculatedColumnFormula>E13/$E$18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0DD38A-733C-4C36-A2C8-C861B8DE4CBC}" name="Table3" displayName="Table3" ref="B5:J7" totalsRowShown="0" headerRowDxfId="121" dataDxfId="120">
  <autoFilter ref="B5:J7" xr:uid="{880DD38A-733C-4C36-A2C8-C861B8DE4CBC}"/>
  <tableColumns count="9">
    <tableColumn id="1" xr3:uid="{A2868240-9EA3-4EE8-9CF6-6A329E5ACA1E}" name="Tier" dataDxfId="119"/>
    <tableColumn id="2" xr3:uid="{254319FD-33E3-4F10-9B59-D4310577146B}" name="City n" dataDxfId="118"/>
    <tableColumn id="3" xr3:uid="{9CBD5C70-3C19-4D18-ACC8-98010F0ABB8C}" name="City %" dataDxfId="117"/>
    <tableColumn id="4" xr3:uid="{E8D9221B-CC60-4E86-A97F-32E36983F5BF}" name="Mixed n" dataDxfId="116"/>
    <tableColumn id="5" xr3:uid="{348BCFBE-7E27-424A-AD7C-5A90C7A8FCA4}" name="Mixed % " dataDxfId="115"/>
    <tableColumn id="6" xr3:uid="{EAA971A5-C8BC-48D0-A9B0-D9361599A0E1}" name="Small towns/ rural n" dataDxfId="114"/>
    <tableColumn id="7" xr3:uid="{4E6E5A5F-6477-4E0F-905B-A452ACF92362}" name="Small towns/ rural % " dataDxfId="113"/>
    <tableColumn id="8" xr3:uid="{E3815438-29BD-4479-B394-421C2A2C5093}" name="Total n" dataDxfId="112"/>
    <tableColumn id="9" xr3:uid="{EC3904B3-3783-47A1-BC3D-7AB8F8009992}" name="Total  %" dataDxfId="111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24BD4A-CB08-4DE7-AB9C-B521544313F6}" name="Table4" displayName="Table4" ref="B5:D11" totalsRowShown="0" headerRowDxfId="110">
  <autoFilter ref="B5:D11" xr:uid="{1024BD4A-CB08-4DE7-AB9C-B521544313F6}"/>
  <sortState xmlns:xlrd2="http://schemas.microsoft.com/office/spreadsheetml/2017/richdata2" ref="B6:D11">
    <sortCondition ref="C5:C11"/>
  </sortState>
  <tableColumns count="3">
    <tableColumn id="1" xr3:uid="{1225D6BE-52EE-48E2-B158-D7A3C726B7E5}" name="Judicial Officer" dataDxfId="109"/>
    <tableColumn id="2" xr3:uid="{0921E6E9-0D06-4425-B8E6-6AD31B5CD92C}" name="Number of cases" dataDxfId="108"/>
    <tableColumn id="3" xr3:uid="{9E92855C-ED9F-4155-B49F-C5021E23FE07}" name="% of cases " dataDxfId="107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EF5239-C3C0-470B-87F0-6C360C6FFF56}" name="Table6" displayName="Table6" ref="B4:D10" totalsRowShown="0" headerRowDxfId="106">
  <autoFilter ref="B4:D10" xr:uid="{C0EF5239-C3C0-470B-87F0-6C360C6FFF56}"/>
  <sortState xmlns:xlrd2="http://schemas.microsoft.com/office/spreadsheetml/2017/richdata2" ref="B5:D10">
    <sortCondition descending="1" ref="C4:C10"/>
  </sortState>
  <tableColumns count="3">
    <tableColumn id="1" xr3:uid="{7A42EB78-BEA3-4988-993D-B4770753FB6B}" name="Order Type" dataDxfId="105"/>
    <tableColumn id="2" xr3:uid="{F1DA9B86-FE8F-4BDE-9ED3-BBAB79E1A4F7}" name="Number of hearings" dataDxfId="104"/>
    <tableColumn id="3" xr3:uid="{25C83CA6-98CC-41E8-9FEE-7EA103EBA7D3}" name="% of hearings " dataDxfId="103">
      <calculatedColumnFormula>C5/$C$11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FC0850C-A8BE-41C9-A040-047C176AB573}" name="Table9" displayName="Table9" ref="B4:D11" totalsRowShown="0" headerRowDxfId="102" dataDxfId="101">
  <autoFilter ref="B4:D11" xr:uid="{BFC0850C-A8BE-41C9-A040-047C176AB573}"/>
  <sortState xmlns:xlrd2="http://schemas.microsoft.com/office/spreadsheetml/2017/richdata2" ref="B5:D11">
    <sortCondition ref="C4:C11"/>
  </sortState>
  <tableColumns count="3">
    <tableColumn id="1" xr3:uid="{4AC8F242-154E-4FD2-829F-0D805FC93C73}" name="Hearing Type" dataDxfId="100"/>
    <tableColumn id="2" xr3:uid="{249D6A87-239C-4F7F-B853-63BE3BDE5A4A}" name="Total n" dataDxfId="99"/>
    <tableColumn id="3" xr3:uid="{E7E686D7-4E44-4E6D-9086-B71FAA275CF8}" name="Total %" dataDxfId="98">
      <calculatedColumnFormula>Table9[[#This Row],[Total n]]/$C$13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2435431-22FD-45DC-A3DA-E40EAD941AAF}" name="Table10" displayName="Table10" ref="F4:L12" totalsRowShown="0" tableBorderDxfId="97">
  <autoFilter ref="F4:L12" xr:uid="{C2435431-22FD-45DC-A3DA-E40EAD941AAF}"/>
  <tableColumns count="7">
    <tableColumn id="1" xr3:uid="{70EC5F32-AAAA-4E46-A19D-6EC5A2696576}" name="Type of hearing" dataDxfId="96"/>
    <tableColumn id="2" xr3:uid="{8E1C5502-4AEA-490B-B8EF-75674B462EC3}" name="Judges n" dataDxfId="95"/>
    <tableColumn id="3" xr3:uid="{A73F1B7E-DF2F-4F7E-B431-B9BE33D64CEC}" name="Judges %" dataDxfId="94">
      <calculatedColumnFormula>Table10[[#This Row],[Judges n]]/$G$13</calculatedColumnFormula>
    </tableColumn>
    <tableColumn id="4" xr3:uid="{B69B4CED-1BF1-4462-BDE6-88A74F6EAA99}" name="Magistrates n" dataDxfId="93"/>
    <tableColumn id="5" xr3:uid="{9F8E246F-4A09-4169-A882-8E56F849AAE9}" name="Magistrates %" dataDxfId="92">
      <calculatedColumnFormula>Table10[[#This Row],[Magistrates n]]/$I$13</calculatedColumnFormula>
    </tableColumn>
    <tableColumn id="6" xr3:uid="{1B775415-CE1B-44B9-A94E-01CBDA79A8E2}" name="Total n" dataDxfId="91"/>
    <tableColumn id="7" xr3:uid="{41782E1F-B88B-4F01-956F-3669A44732C9}" name="Total %" dataDxfId="90" dataCellStyle="Percent">
      <calculatedColumnFormula>K5/95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6693385-4556-404A-A4DA-55AD1DF450CF}" name="Table13" displayName="Table13" ref="B4:F10" totalsRowShown="0" headerRowDxfId="89" dataDxfId="88">
  <autoFilter ref="B4:F10" xr:uid="{F6693385-4556-404A-A4DA-55AD1DF450CF}"/>
  <tableColumns count="5">
    <tableColumn id="1" xr3:uid="{89E94B68-3369-4CCD-AF47-B8E8ED2B3095}" name="Ethnicity " dataDxfId="87"/>
    <tableColumn id="2" xr3:uid="{B1F3E606-BA0A-47BF-9879-F28766B582D9}" name="Applicant n" dataDxfId="86"/>
    <tableColumn id="3" xr3:uid="{2889B882-B4EE-462B-B56F-9061B87BED72}" name="Applicant %" dataDxfId="85">
      <calculatedColumnFormula>Table13[[#This Row],[Applicant n]]/$C$12</calculatedColumnFormula>
    </tableColumn>
    <tableColumn id="4" xr3:uid="{B73FF88B-ABB8-4C3B-93CF-8C747B118B8D}" name="Respondent n" dataDxfId="84"/>
    <tableColumn id="5" xr3:uid="{BA8E5746-7496-47EC-AE1A-4A49A6A2A79B}" name="Respondent %" dataDxfId="83">
      <calculatedColumnFormula>Table13[[#This Row],[Respondent n]]/$E$12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E358-2183-4C16-B2B4-0B1DDEEA2C87}">
  <dimension ref="B2:D8"/>
  <sheetViews>
    <sheetView topLeftCell="A2" workbookViewId="0">
      <selection activeCell="J7" sqref="J7"/>
    </sheetView>
  </sheetViews>
  <sheetFormatPr defaultColWidth="8.7265625" defaultRowHeight="20" x14ac:dyDescent="0.85"/>
  <cols>
    <col min="1" max="1" width="8.7265625" style="1"/>
    <col min="2" max="2" width="18.7265625" style="1" customWidth="1"/>
    <col min="3" max="3" width="19.81640625" style="1" customWidth="1"/>
    <col min="4" max="12" width="8.7265625" style="1"/>
    <col min="13" max="13" width="13" style="1" customWidth="1"/>
    <col min="14" max="14" width="14.7265625" style="1" customWidth="1"/>
    <col min="15" max="15" width="10.81640625" style="1" customWidth="1"/>
    <col min="16" max="16384" width="8.7265625" style="1"/>
  </cols>
  <sheetData>
    <row r="2" spans="2:4" x14ac:dyDescent="0.85">
      <c r="B2" s="1" t="s">
        <v>135</v>
      </c>
    </row>
    <row r="4" spans="2:4" x14ac:dyDescent="0.85">
      <c r="B4" s="1" t="s">
        <v>0</v>
      </c>
      <c r="C4" s="1" t="s">
        <v>1</v>
      </c>
      <c r="D4" s="1" t="s">
        <v>2</v>
      </c>
    </row>
    <row r="5" spans="2:4" x14ac:dyDescent="0.85">
      <c r="B5" s="1" t="s">
        <v>3</v>
      </c>
      <c r="C5" s="1">
        <v>26</v>
      </c>
      <c r="D5" s="2">
        <f>C5/$C$8</f>
        <v>0.27368421052631581</v>
      </c>
    </row>
    <row r="6" spans="2:4" x14ac:dyDescent="0.85">
      <c r="B6" s="1" t="s">
        <v>4</v>
      </c>
      <c r="C6" s="1">
        <v>40</v>
      </c>
      <c r="D6" s="2">
        <f t="shared" ref="D6:D7" si="0">C6/$C$8</f>
        <v>0.42105263157894735</v>
      </c>
    </row>
    <row r="7" spans="2:4" x14ac:dyDescent="0.85">
      <c r="B7" s="1" t="s">
        <v>5</v>
      </c>
      <c r="C7" s="1">
        <v>29</v>
      </c>
      <c r="D7" s="2">
        <f t="shared" si="0"/>
        <v>0.30526315789473685</v>
      </c>
    </row>
    <row r="8" spans="2:4" x14ac:dyDescent="0.85">
      <c r="B8" s="1" t="s">
        <v>6</v>
      </c>
      <c r="C8" s="1">
        <f>SUM(C5:C7)</f>
        <v>95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4271-46C6-431F-BDC9-90FB519F3600}">
  <dimension ref="B2:F21"/>
  <sheetViews>
    <sheetView topLeftCell="A12" workbookViewId="0">
      <selection activeCell="B21" sqref="B21"/>
    </sheetView>
  </sheetViews>
  <sheetFormatPr defaultColWidth="8.7265625" defaultRowHeight="20" x14ac:dyDescent="0.85"/>
  <cols>
    <col min="1" max="1" width="8.7265625" style="1"/>
    <col min="2" max="2" width="28.54296875" style="1" customWidth="1"/>
    <col min="3" max="3" width="10.1796875" style="1" customWidth="1"/>
    <col min="4" max="4" width="12.453125" style="1" bestFit="1" customWidth="1"/>
    <col min="5" max="5" width="14.26953125" style="1" customWidth="1"/>
    <col min="6" max="6" width="14.54296875" style="1" bestFit="1" customWidth="1"/>
    <col min="7" max="7" width="11.81640625" style="1" bestFit="1" customWidth="1"/>
    <col min="8" max="8" width="10.1796875" style="1" bestFit="1" customWidth="1"/>
    <col min="9" max="9" width="9.81640625" style="1" bestFit="1" customWidth="1"/>
    <col min="10" max="10" width="8.54296875" style="1" bestFit="1" customWidth="1"/>
    <col min="11" max="16384" width="8.7265625" style="1"/>
  </cols>
  <sheetData>
    <row r="2" spans="2:6" x14ac:dyDescent="0.85">
      <c r="B2" s="1" t="s">
        <v>124</v>
      </c>
    </row>
    <row r="4" spans="2:6" x14ac:dyDescent="0.85">
      <c r="B4" s="1" t="s">
        <v>115</v>
      </c>
      <c r="C4" s="1" t="s">
        <v>27</v>
      </c>
      <c r="D4" s="1" t="s">
        <v>6</v>
      </c>
    </row>
    <row r="5" spans="2:6" x14ac:dyDescent="0.85">
      <c r="B5" s="1" t="s">
        <v>116</v>
      </c>
      <c r="C5" s="1">
        <v>2</v>
      </c>
      <c r="D5" s="2">
        <v>0.02</v>
      </c>
    </row>
    <row r="6" spans="2:6" x14ac:dyDescent="0.85">
      <c r="B6" s="1" t="s">
        <v>85</v>
      </c>
      <c r="C6" s="1">
        <v>4</v>
      </c>
      <c r="D6" s="2">
        <v>0.04</v>
      </c>
    </row>
    <row r="7" spans="2:6" x14ac:dyDescent="0.85">
      <c r="B7" s="1" t="s">
        <v>86</v>
      </c>
      <c r="C7" s="1">
        <v>7</v>
      </c>
      <c r="D7" s="2">
        <v>7.0000000000000007E-2</v>
      </c>
    </row>
    <row r="8" spans="2:6" x14ac:dyDescent="0.85">
      <c r="B8" s="1" t="s">
        <v>87</v>
      </c>
      <c r="C8" s="1">
        <v>5</v>
      </c>
      <c r="D8" s="2">
        <v>0.05</v>
      </c>
    </row>
    <row r="9" spans="2:6" x14ac:dyDescent="0.85">
      <c r="B9" s="1" t="s">
        <v>88</v>
      </c>
      <c r="C9" s="1">
        <v>3</v>
      </c>
      <c r="D9" s="2">
        <v>0.03</v>
      </c>
    </row>
    <row r="11" spans="2:6" x14ac:dyDescent="0.85">
      <c r="C11" s="1">
        <v>95</v>
      </c>
    </row>
    <row r="13" spans="2:6" x14ac:dyDescent="0.85">
      <c r="B13" s="1" t="s">
        <v>125</v>
      </c>
    </row>
    <row r="14" spans="2:6" x14ac:dyDescent="0.85">
      <c r="B14" s="1" t="s">
        <v>115</v>
      </c>
      <c r="C14" s="1" t="s">
        <v>52</v>
      </c>
      <c r="D14" s="1" t="s">
        <v>53</v>
      </c>
      <c r="E14" s="1" t="s">
        <v>54</v>
      </c>
      <c r="F14" s="1" t="s">
        <v>55</v>
      </c>
    </row>
    <row r="15" spans="2:6" x14ac:dyDescent="0.85">
      <c r="B15" s="1" t="s">
        <v>116</v>
      </c>
      <c r="C15" s="1">
        <v>1</v>
      </c>
      <c r="D15" s="2">
        <f>Table2224[[#This Row],[Judges n]]/$C$21</f>
        <v>1.7241379310344827E-2</v>
      </c>
      <c r="E15" s="1">
        <v>1</v>
      </c>
      <c r="F15" s="2">
        <f>Table2224[[#This Row],[Magistrates n]]/$E$21</f>
        <v>2.7027027027027029E-2</v>
      </c>
    </row>
    <row r="16" spans="2:6" x14ac:dyDescent="0.85">
      <c r="B16" s="1" t="s">
        <v>85</v>
      </c>
      <c r="C16" s="1">
        <v>3</v>
      </c>
      <c r="D16" s="2">
        <f>Table2224[[#This Row],[Judges n]]/$C$21</f>
        <v>5.1724137931034482E-2</v>
      </c>
      <c r="E16" s="1">
        <v>1</v>
      </c>
      <c r="F16" s="2">
        <f>Table2224[[#This Row],[Magistrates n]]/$E$21</f>
        <v>2.7027027027027029E-2</v>
      </c>
    </row>
    <row r="17" spans="2:6" x14ac:dyDescent="0.85">
      <c r="B17" s="1" t="s">
        <v>86</v>
      </c>
      <c r="C17" s="1">
        <v>6</v>
      </c>
      <c r="D17" s="2">
        <f>Table2224[[#This Row],[Judges n]]/$C$21</f>
        <v>0.10344827586206896</v>
      </c>
      <c r="E17" s="1">
        <v>1</v>
      </c>
      <c r="F17" s="2">
        <f>Table2224[[#This Row],[Magistrates n]]/$E$21</f>
        <v>2.7027027027027029E-2</v>
      </c>
    </row>
    <row r="18" spans="2:6" x14ac:dyDescent="0.85">
      <c r="B18" s="1" t="s">
        <v>87</v>
      </c>
      <c r="C18" s="1">
        <v>4</v>
      </c>
      <c r="D18" s="2">
        <f>Table2224[[#This Row],[Judges n]]/$C$21</f>
        <v>6.8965517241379309E-2</v>
      </c>
      <c r="E18" s="1">
        <v>1</v>
      </c>
      <c r="F18" s="2">
        <f>Table2224[[#This Row],[Magistrates n]]/$E$21</f>
        <v>2.7027027027027029E-2</v>
      </c>
    </row>
    <row r="19" spans="2:6" x14ac:dyDescent="0.85">
      <c r="B19" s="1" t="s">
        <v>88</v>
      </c>
      <c r="C19" s="1">
        <v>3</v>
      </c>
      <c r="D19" s="2">
        <f>Table2224[[#This Row],[Judges n]]/$C$21</f>
        <v>5.1724137931034482E-2</v>
      </c>
      <c r="E19" s="1">
        <v>0</v>
      </c>
      <c r="F19" s="2">
        <f>Table2224[[#This Row],[Magistrates n]]/$E$21</f>
        <v>0</v>
      </c>
    </row>
    <row r="21" spans="2:6" x14ac:dyDescent="0.85">
      <c r="C21" s="1">
        <v>58</v>
      </c>
      <c r="E21" s="1">
        <v>37</v>
      </c>
    </row>
  </sheetData>
  <phoneticPr fontId="4" type="noConversion"/>
  <pageMargins left="0.7" right="0.7" top="0.75" bottom="0.75" header="0.3" footer="0.3"/>
  <drawing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6C81-BD84-4C42-8015-9137759138EF}">
  <dimension ref="B2:D12"/>
  <sheetViews>
    <sheetView workbookViewId="0">
      <selection activeCell="E9" sqref="E9"/>
    </sheetView>
  </sheetViews>
  <sheetFormatPr defaultColWidth="8.7265625" defaultRowHeight="20" x14ac:dyDescent="0.85"/>
  <cols>
    <col min="1" max="1" width="8.7265625" style="1"/>
    <col min="2" max="2" width="41.1796875" style="1" customWidth="1"/>
    <col min="3" max="3" width="10.81640625" style="1" customWidth="1"/>
    <col min="4" max="4" width="9.1796875" style="1" customWidth="1"/>
    <col min="5" max="5" width="11.1796875" style="1" customWidth="1"/>
    <col min="6" max="6" width="9.453125" style="1" customWidth="1"/>
    <col min="7" max="7" width="11.1796875" style="1" customWidth="1"/>
    <col min="8" max="8" width="9.54296875" style="1" customWidth="1"/>
    <col min="9" max="9" width="9.1796875" style="1" customWidth="1"/>
    <col min="10" max="16384" width="8.7265625" style="1"/>
  </cols>
  <sheetData>
    <row r="2" spans="2:4" x14ac:dyDescent="0.85">
      <c r="B2" s="1" t="s">
        <v>126</v>
      </c>
    </row>
    <row r="4" spans="2:4" x14ac:dyDescent="0.85">
      <c r="B4" s="1" t="s">
        <v>89</v>
      </c>
      <c r="C4" s="1" t="s">
        <v>27</v>
      </c>
      <c r="D4" s="1" t="s">
        <v>51</v>
      </c>
    </row>
    <row r="5" spans="2:4" x14ac:dyDescent="0.85">
      <c r="B5" s="1" t="s">
        <v>90</v>
      </c>
      <c r="C5" s="1">
        <v>6</v>
      </c>
      <c r="D5" s="2">
        <v>0.06</v>
      </c>
    </row>
    <row r="6" spans="2:4" x14ac:dyDescent="0.85">
      <c r="B6" s="1" t="s">
        <v>91</v>
      </c>
      <c r="C6" s="1">
        <v>27</v>
      </c>
      <c r="D6" s="2">
        <v>0.28000000000000003</v>
      </c>
    </row>
    <row r="7" spans="2:4" x14ac:dyDescent="0.85">
      <c r="B7" s="1" t="s">
        <v>92</v>
      </c>
      <c r="C7" s="1">
        <v>73</v>
      </c>
      <c r="D7" s="2">
        <v>0.77</v>
      </c>
    </row>
    <row r="9" spans="2:4" x14ac:dyDescent="0.85">
      <c r="C9" s="1">
        <v>95</v>
      </c>
    </row>
    <row r="12" spans="2:4" x14ac:dyDescent="0.85">
      <c r="B12" s="1" t="s">
        <v>93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6F0A-BD6A-486C-96BB-A206C133F85E}">
  <dimension ref="B2:H20"/>
  <sheetViews>
    <sheetView topLeftCell="A13" workbookViewId="0">
      <selection activeCell="E12" sqref="E12"/>
    </sheetView>
  </sheetViews>
  <sheetFormatPr defaultColWidth="8.7265625" defaultRowHeight="20" x14ac:dyDescent="0.85"/>
  <cols>
    <col min="1" max="1" width="8.7265625" style="1"/>
    <col min="2" max="2" width="41.1796875" style="1" customWidth="1"/>
    <col min="3" max="3" width="13.453125" style="1" customWidth="1"/>
    <col min="4" max="4" width="11.7265625" style="1" customWidth="1"/>
    <col min="5" max="5" width="14.26953125" style="1" customWidth="1"/>
    <col min="6" max="6" width="14.453125" style="1" customWidth="1"/>
    <col min="7" max="7" width="10.81640625" style="1" customWidth="1"/>
    <col min="8" max="8" width="9.54296875" style="1" customWidth="1"/>
    <col min="9" max="9" width="9.1796875" style="1" customWidth="1"/>
    <col min="10" max="16384" width="8.7265625" style="1"/>
  </cols>
  <sheetData>
    <row r="2" spans="2:8" x14ac:dyDescent="0.85">
      <c r="B2" s="1" t="s">
        <v>127</v>
      </c>
    </row>
    <row r="4" spans="2:8" x14ac:dyDescent="0.85">
      <c r="B4" s="1" t="s">
        <v>94</v>
      </c>
      <c r="C4" s="1" t="s">
        <v>27</v>
      </c>
      <c r="D4" s="1" t="s">
        <v>51</v>
      </c>
    </row>
    <row r="5" spans="2:8" x14ac:dyDescent="0.85">
      <c r="B5" s="1" t="s">
        <v>95</v>
      </c>
      <c r="C5" s="1">
        <v>40</v>
      </c>
      <c r="D5" s="2">
        <f>Table27[[#This Row],[Total n]]/$C$10</f>
        <v>0.42105263157894735</v>
      </c>
    </row>
    <row r="6" spans="2:8" x14ac:dyDescent="0.85">
      <c r="B6" s="1" t="s">
        <v>96</v>
      </c>
      <c r="C6" s="1">
        <v>29</v>
      </c>
      <c r="D6" s="2">
        <f>Table27[[#This Row],[Total n]]/$C$10</f>
        <v>0.30526315789473685</v>
      </c>
    </row>
    <row r="7" spans="2:8" x14ac:dyDescent="0.85">
      <c r="B7" s="1" t="s">
        <v>97</v>
      </c>
      <c r="C7" s="1">
        <v>69</v>
      </c>
      <c r="D7" s="2">
        <f>Table27[[#This Row],[Total n]]/$C$10</f>
        <v>0.72631578947368425</v>
      </c>
    </row>
    <row r="8" spans="2:8" ht="21.65" customHeight="1" x14ac:dyDescent="0.85">
      <c r="B8" s="9" t="s">
        <v>98</v>
      </c>
      <c r="C8" s="1">
        <v>50</v>
      </c>
      <c r="D8" s="2">
        <f>Table27[[#This Row],[Total n]]/$C$10</f>
        <v>0.52631578947368418</v>
      </c>
    </row>
    <row r="10" spans="2:8" x14ac:dyDescent="0.85">
      <c r="C10" s="1">
        <v>95</v>
      </c>
    </row>
    <row r="14" spans="2:8" x14ac:dyDescent="0.85">
      <c r="B14" s="1" t="s">
        <v>128</v>
      </c>
    </row>
    <row r="15" spans="2:8" ht="20.5" thickBot="1" x14ac:dyDescent="0.9">
      <c r="B15" s="6" t="s">
        <v>94</v>
      </c>
      <c r="C15" s="1" t="s">
        <v>78</v>
      </c>
      <c r="D15" s="1" t="s">
        <v>99</v>
      </c>
      <c r="E15" s="1" t="s">
        <v>54</v>
      </c>
      <c r="F15" s="1" t="s">
        <v>55</v>
      </c>
      <c r="G15" s="1" t="s">
        <v>27</v>
      </c>
      <c r="H15" s="1" t="s">
        <v>51</v>
      </c>
    </row>
    <row r="16" spans="2:8" x14ac:dyDescent="0.85">
      <c r="B16" s="7" t="s">
        <v>95</v>
      </c>
      <c r="C16" s="1">
        <v>28</v>
      </c>
      <c r="D16" s="2">
        <f>Table28[[#This Row],[Judiciary n]]/$C$20</f>
        <v>0.48275862068965519</v>
      </c>
      <c r="E16" s="1">
        <v>12</v>
      </c>
      <c r="F16" s="2">
        <f>Table28[[#This Row],[Magistrates n]]/$E$20</f>
        <v>0.32432432432432434</v>
      </c>
      <c r="G16" s="1">
        <f>SUM(Table28[[#This Row],[Judiciary n]],Table28[[#This Row],[Magistrates n]])</f>
        <v>40</v>
      </c>
      <c r="H16" s="2">
        <f>Table28[[#This Row],[Total n]]/$G$20</f>
        <v>0.42105263157894735</v>
      </c>
    </row>
    <row r="17" spans="2:8" x14ac:dyDescent="0.85">
      <c r="B17" s="8" t="s">
        <v>96</v>
      </c>
      <c r="C17" s="1">
        <v>15</v>
      </c>
      <c r="D17" s="2">
        <f>Table28[[#This Row],[Judiciary n]]/$C$20</f>
        <v>0.25862068965517243</v>
      </c>
      <c r="E17" s="1">
        <v>14</v>
      </c>
      <c r="F17" s="2">
        <f>Table28[[#This Row],[Magistrates n]]/$E$20</f>
        <v>0.3783783783783784</v>
      </c>
      <c r="G17" s="1">
        <f>SUM(Table28[[#This Row],[Judiciary n]],Table28[[#This Row],[Magistrates n]])</f>
        <v>29</v>
      </c>
      <c r="H17" s="2">
        <f>Table28[[#This Row],[Total n]]/$G$20</f>
        <v>0.30526315789473685</v>
      </c>
    </row>
    <row r="18" spans="2:8" x14ac:dyDescent="0.85">
      <c r="B18" s="20" t="s">
        <v>98</v>
      </c>
      <c r="C18" s="1">
        <v>34</v>
      </c>
      <c r="D18" s="2">
        <f>Table28[[#This Row],[Judiciary n]]/$C$20</f>
        <v>0.58620689655172409</v>
      </c>
      <c r="E18" s="1">
        <v>16</v>
      </c>
      <c r="F18" s="2">
        <f>Table28[[#This Row],[Magistrates n]]/$E$20</f>
        <v>0.43243243243243246</v>
      </c>
      <c r="G18" s="1">
        <f>SUM(Table28[[#This Row],[Judiciary n]],Table28[[#This Row],[Magistrates n]])</f>
        <v>50</v>
      </c>
      <c r="H18" s="2">
        <f>Table28[[#This Row],[Total n]]/$G$20</f>
        <v>0.52631578947368418</v>
      </c>
    </row>
    <row r="20" spans="2:8" x14ac:dyDescent="0.85">
      <c r="C20" s="1">
        <v>58</v>
      </c>
      <c r="E20" s="1">
        <v>37</v>
      </c>
      <c r="G20" s="1">
        <v>95</v>
      </c>
    </row>
  </sheetData>
  <pageMargins left="0.7" right="0.7" top="0.75" bottom="0.75" header="0.3" footer="0.3"/>
  <ignoredErrors>
    <ignoredError sqref="C5:C8" calculatedColumn="1"/>
  </ignoredErrors>
  <drawing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A447-6F71-4FE0-860F-107B1FDD4EA5}">
  <dimension ref="B2:H8"/>
  <sheetViews>
    <sheetView workbookViewId="0">
      <selection activeCell="K8" sqref="K8"/>
    </sheetView>
  </sheetViews>
  <sheetFormatPr defaultColWidth="8.7265625" defaultRowHeight="20" x14ac:dyDescent="0.85"/>
  <cols>
    <col min="1" max="1" width="8.7265625" style="1"/>
    <col min="2" max="2" width="34.453125" style="1" customWidth="1"/>
    <col min="3" max="3" width="13.453125" style="1" customWidth="1"/>
    <col min="4" max="4" width="11.7265625" style="1" customWidth="1"/>
    <col min="5" max="5" width="15.54296875" style="1" customWidth="1"/>
    <col min="6" max="6" width="14.453125" style="1" customWidth="1"/>
    <col min="7" max="7" width="11.1796875" style="1" customWidth="1"/>
    <col min="8" max="8" width="9.54296875" style="1" customWidth="1"/>
    <col min="9" max="9" width="9.1796875" style="1" customWidth="1"/>
    <col min="10" max="16384" width="8.7265625" style="1"/>
  </cols>
  <sheetData>
    <row r="2" spans="2:8" x14ac:dyDescent="0.85">
      <c r="B2" s="1" t="s">
        <v>129</v>
      </c>
    </row>
    <row r="4" spans="2:8" ht="20.5" thickBot="1" x14ac:dyDescent="0.9">
      <c r="B4" s="6" t="s">
        <v>100</v>
      </c>
      <c r="C4" s="1" t="s">
        <v>78</v>
      </c>
      <c r="D4" s="1" t="s">
        <v>99</v>
      </c>
      <c r="E4" s="1" t="s">
        <v>54</v>
      </c>
      <c r="F4" s="1" t="s">
        <v>55</v>
      </c>
      <c r="G4" s="1" t="s">
        <v>27</v>
      </c>
      <c r="H4" s="1" t="s">
        <v>51</v>
      </c>
    </row>
    <row r="5" spans="2:8" x14ac:dyDescent="0.85">
      <c r="B5" s="7" t="s">
        <v>101</v>
      </c>
      <c r="C5" s="1">
        <v>3</v>
      </c>
      <c r="D5" s="2">
        <f>Table30[[#This Row],[Judiciary n]]/$C$8</f>
        <v>5.1724137931034482E-2</v>
      </c>
      <c r="E5" s="1">
        <v>1</v>
      </c>
      <c r="F5" s="2">
        <f>Table30[[#This Row],[Magistrates n]]/$E$8</f>
        <v>2.7027027027027029E-2</v>
      </c>
      <c r="G5" s="1">
        <f>SUM(A5,C5,E5)</f>
        <v>4</v>
      </c>
      <c r="H5" s="2">
        <f t="shared" ref="H5:H6" si="0">G5/$G$8</f>
        <v>4.2105263157894736E-2</v>
      </c>
    </row>
    <row r="6" spans="2:8" x14ac:dyDescent="0.85">
      <c r="B6" s="8" t="s">
        <v>102</v>
      </c>
      <c r="C6" s="1">
        <v>10</v>
      </c>
      <c r="D6" s="2">
        <f>Table30[[#This Row],[Judiciary n]]/$C$8</f>
        <v>0.17241379310344829</v>
      </c>
      <c r="E6" s="1">
        <v>2</v>
      </c>
      <c r="F6" s="2">
        <f>Table30[[#This Row],[Magistrates n]]/$E$8</f>
        <v>5.4054054054054057E-2</v>
      </c>
      <c r="G6" s="1">
        <f>SUM(A6,C6,E6)</f>
        <v>12</v>
      </c>
      <c r="H6" s="2">
        <f t="shared" si="0"/>
        <v>0.12631578947368421</v>
      </c>
    </row>
    <row r="8" spans="2:8" x14ac:dyDescent="0.85">
      <c r="C8" s="1">
        <v>58</v>
      </c>
      <c r="E8" s="1">
        <v>37</v>
      </c>
      <c r="G8" s="1">
        <v>95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B7FB-074B-4EB1-AD38-74DD92F343BF}">
  <dimension ref="B2:H10"/>
  <sheetViews>
    <sheetView workbookViewId="0">
      <selection activeCell="E12" sqref="E12"/>
    </sheetView>
  </sheetViews>
  <sheetFormatPr defaultColWidth="8.7265625" defaultRowHeight="20" x14ac:dyDescent="0.85"/>
  <cols>
    <col min="1" max="1" width="8.7265625" style="1"/>
    <col min="2" max="2" width="33.81640625" style="1" bestFit="1" customWidth="1"/>
    <col min="3" max="3" width="13.453125" style="1" customWidth="1"/>
    <col min="4" max="4" width="11.7265625" style="1" customWidth="1"/>
    <col min="5" max="5" width="15.54296875" style="1" customWidth="1"/>
    <col min="6" max="6" width="14.453125" style="1" customWidth="1"/>
    <col min="7" max="7" width="13.1796875" style="1" customWidth="1"/>
    <col min="8" max="8" width="13" style="1" customWidth="1"/>
    <col min="9" max="9" width="9.1796875" style="1" customWidth="1"/>
    <col min="10" max="16384" width="8.7265625" style="1"/>
  </cols>
  <sheetData>
    <row r="2" spans="2:8" x14ac:dyDescent="0.85">
      <c r="B2" s="1" t="s">
        <v>130</v>
      </c>
    </row>
    <row r="4" spans="2:8" ht="20.5" thickBot="1" x14ac:dyDescent="0.9">
      <c r="B4" s="15" t="s">
        <v>103</v>
      </c>
      <c r="C4" s="10" t="s">
        <v>78</v>
      </c>
      <c r="D4" s="10" t="s">
        <v>99</v>
      </c>
      <c r="E4" s="10" t="s">
        <v>54</v>
      </c>
      <c r="F4" s="10" t="s">
        <v>55</v>
      </c>
      <c r="G4" s="10" t="s">
        <v>27</v>
      </c>
      <c r="H4" s="10" t="s">
        <v>51</v>
      </c>
    </row>
    <row r="5" spans="2:8" x14ac:dyDescent="0.85">
      <c r="B5" s="20" t="s">
        <v>104</v>
      </c>
      <c r="C5" s="1">
        <v>38</v>
      </c>
      <c r="D5" s="2">
        <f>Table32[[#This Row],[Judiciary n]]/$C$10</f>
        <v>0.65517241379310343</v>
      </c>
      <c r="E5" s="1">
        <v>21</v>
      </c>
      <c r="F5" s="2">
        <f>Table32[[#This Row],[Magistrates n]]/$E$10</f>
        <v>0.56756756756756754</v>
      </c>
      <c r="G5" s="1">
        <v>59</v>
      </c>
      <c r="H5" s="3">
        <v>0.62</v>
      </c>
    </row>
    <row r="6" spans="2:8" x14ac:dyDescent="0.85">
      <c r="B6" s="8" t="s">
        <v>105</v>
      </c>
      <c r="C6" s="1">
        <v>4</v>
      </c>
      <c r="D6" s="2">
        <f>Table32[[#This Row],[Judiciary n]]/$C$10</f>
        <v>6.8965517241379309E-2</v>
      </c>
      <c r="E6" s="1">
        <v>7</v>
      </c>
      <c r="F6" s="2">
        <f>Table32[[#This Row],[Magistrates n]]/$E$10</f>
        <v>0.1891891891891892</v>
      </c>
      <c r="G6" s="1">
        <v>11</v>
      </c>
      <c r="H6" s="3">
        <v>0.12</v>
      </c>
    </row>
    <row r="7" spans="2:8" x14ac:dyDescent="0.85">
      <c r="B7" s="7" t="s">
        <v>106</v>
      </c>
      <c r="C7" s="1">
        <v>5</v>
      </c>
      <c r="D7" s="2">
        <f>Table32[[#This Row],[Judiciary n]]/$C$10</f>
        <v>8.6206896551724144E-2</v>
      </c>
      <c r="E7" s="1">
        <v>2</v>
      </c>
      <c r="F7" s="2">
        <f>Table32[[#This Row],[Magistrates n]]/$E$10</f>
        <v>5.4054054054054057E-2</v>
      </c>
      <c r="G7" s="1">
        <v>7</v>
      </c>
      <c r="H7" s="3">
        <v>7.0000000000000007E-2</v>
      </c>
    </row>
    <row r="8" spans="2:8" ht="37" customHeight="1" x14ac:dyDescent="0.85">
      <c r="B8" s="29" t="s">
        <v>107</v>
      </c>
      <c r="C8" s="1">
        <v>11</v>
      </c>
      <c r="D8" s="2">
        <f>Table32[[#This Row],[Judiciary n]]/$C$10</f>
        <v>0.18965517241379309</v>
      </c>
      <c r="E8" s="1">
        <v>7</v>
      </c>
      <c r="F8" s="2">
        <f>Table32[[#This Row],[Magistrates n]]/$E$10</f>
        <v>0.1891891891891892</v>
      </c>
      <c r="G8" s="1">
        <v>18</v>
      </c>
      <c r="H8" s="3">
        <v>0.19</v>
      </c>
    </row>
    <row r="10" spans="2:8" x14ac:dyDescent="0.85">
      <c r="C10" s="1">
        <v>58</v>
      </c>
      <c r="E10" s="1">
        <v>37</v>
      </c>
      <c r="G10" s="1">
        <v>95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1476-B626-44F7-87B3-B8081BE1F9C0}">
  <dimension ref="B3:F9"/>
  <sheetViews>
    <sheetView topLeftCell="A14" workbookViewId="0">
      <selection activeCell="G12" sqref="G12"/>
    </sheetView>
  </sheetViews>
  <sheetFormatPr defaultColWidth="8.7265625" defaultRowHeight="20" x14ac:dyDescent="0.85"/>
  <cols>
    <col min="1" max="1" width="8.7265625" style="1"/>
    <col min="2" max="2" width="29.453125" style="1" customWidth="1"/>
    <col min="3" max="3" width="13.54296875" style="1" customWidth="1"/>
    <col min="4" max="4" width="14.81640625" style="1" customWidth="1"/>
    <col min="5" max="5" width="17" style="1" customWidth="1"/>
    <col min="6" max="6" width="16.54296875" style="1" customWidth="1"/>
    <col min="7" max="16384" width="8.7265625" style="1"/>
  </cols>
  <sheetData>
    <row r="3" spans="2:6" x14ac:dyDescent="0.85">
      <c r="B3" s="1" t="s">
        <v>131</v>
      </c>
    </row>
    <row r="5" spans="2:6" x14ac:dyDescent="0.85">
      <c r="B5" s="1" t="s">
        <v>108</v>
      </c>
      <c r="C5" s="1" t="s">
        <v>109</v>
      </c>
      <c r="D5" s="1" t="s">
        <v>110</v>
      </c>
      <c r="E5" s="1" t="s">
        <v>111</v>
      </c>
      <c r="F5" s="1" t="s">
        <v>112</v>
      </c>
    </row>
    <row r="6" spans="2:6" x14ac:dyDescent="0.85">
      <c r="B6" s="1" t="s">
        <v>113</v>
      </c>
      <c r="C6" s="1">
        <v>41</v>
      </c>
      <c r="D6" s="2">
        <f>C6/$C$9</f>
        <v>0.43157894736842106</v>
      </c>
      <c r="E6" s="1">
        <v>37</v>
      </c>
      <c r="F6" s="3">
        <v>0.53</v>
      </c>
    </row>
    <row r="7" spans="2:6" x14ac:dyDescent="0.85">
      <c r="B7" s="1" t="s">
        <v>114</v>
      </c>
      <c r="C7" s="1">
        <v>54</v>
      </c>
      <c r="D7" s="2">
        <f>C7/$C$9</f>
        <v>0.56842105263157894</v>
      </c>
      <c r="E7" s="1">
        <v>32</v>
      </c>
      <c r="F7" s="3">
        <v>0.47</v>
      </c>
    </row>
    <row r="9" spans="2:6" x14ac:dyDescent="0.85">
      <c r="C9" s="1">
        <f>SUM(C6:C7)</f>
        <v>95</v>
      </c>
      <c r="E9" s="1">
        <v>69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25857-0E96-450A-A08F-E6FB2DA8CEAA}">
  <dimension ref="B2:J18"/>
  <sheetViews>
    <sheetView topLeftCell="A3" workbookViewId="0">
      <selection activeCell="C18" sqref="C18"/>
    </sheetView>
  </sheetViews>
  <sheetFormatPr defaultRowHeight="14.5" x14ac:dyDescent="0.35"/>
  <cols>
    <col min="2" max="2" width="13.54296875" bestFit="1" customWidth="1"/>
    <col min="3" max="3" width="15.54296875" bestFit="1" customWidth="1"/>
    <col min="4" max="4" width="15" customWidth="1"/>
    <col min="5" max="5" width="15.81640625" customWidth="1"/>
    <col min="6" max="6" width="14.54296875" customWidth="1"/>
    <col min="8" max="8" width="15.1796875" customWidth="1"/>
    <col min="9" max="9" width="12.453125" customWidth="1"/>
    <col min="10" max="10" width="12.81640625" customWidth="1"/>
  </cols>
  <sheetData>
    <row r="2" spans="2:10" ht="20" x14ac:dyDescent="0.85">
      <c r="B2" s="1" t="s">
        <v>133</v>
      </c>
      <c r="C2" s="1"/>
      <c r="D2" s="1"/>
    </row>
    <row r="3" spans="2:10" ht="20" x14ac:dyDescent="0.85">
      <c r="B3" s="1"/>
      <c r="C3" s="1"/>
      <c r="D3" s="1"/>
    </row>
    <row r="4" spans="2:10" ht="20" x14ac:dyDescent="0.85">
      <c r="B4" s="1" t="s">
        <v>7</v>
      </c>
      <c r="C4" s="1" t="s">
        <v>8</v>
      </c>
      <c r="D4" s="1" t="s">
        <v>9</v>
      </c>
    </row>
    <row r="5" spans="2:10" ht="20" x14ac:dyDescent="0.85">
      <c r="B5" s="1">
        <v>97</v>
      </c>
      <c r="C5" s="1">
        <v>95</v>
      </c>
      <c r="D5" s="1">
        <v>134</v>
      </c>
    </row>
    <row r="7" spans="2:10" x14ac:dyDescent="0.35">
      <c r="B7" t="s">
        <v>10</v>
      </c>
    </row>
    <row r="10" spans="2:10" x14ac:dyDescent="0.35">
      <c r="B10" s="30" t="s">
        <v>134</v>
      </c>
      <c r="H10" s="21"/>
    </row>
    <row r="12" spans="2:10" ht="20" x14ac:dyDescent="0.85">
      <c r="B12" s="1" t="s">
        <v>11</v>
      </c>
      <c r="C12" s="1" t="s">
        <v>12</v>
      </c>
      <c r="D12" s="1" t="s">
        <v>13</v>
      </c>
      <c r="E12" s="1" t="s">
        <v>14</v>
      </c>
      <c r="F12" s="1" t="s">
        <v>15</v>
      </c>
      <c r="H12" s="1"/>
      <c r="I12" s="1"/>
      <c r="J12" s="1"/>
    </row>
    <row r="13" spans="2:10" ht="20" x14ac:dyDescent="0.85">
      <c r="B13" s="1" t="s">
        <v>16</v>
      </c>
      <c r="C13" s="1">
        <v>61</v>
      </c>
      <c r="D13" s="2">
        <f t="shared" ref="D13:D16" si="0">C13/$C$18</f>
        <v>0.62886597938144329</v>
      </c>
      <c r="E13">
        <v>31</v>
      </c>
      <c r="F13" s="22">
        <f t="shared" ref="F13:F16" si="1">E13/$E$18</f>
        <v>0.32631578947368423</v>
      </c>
      <c r="H13" s="1"/>
      <c r="I13" s="1"/>
      <c r="J13" s="2"/>
    </row>
    <row r="14" spans="2:10" ht="20" x14ac:dyDescent="0.85">
      <c r="B14" s="1" t="s">
        <v>17</v>
      </c>
      <c r="C14" s="1">
        <v>31</v>
      </c>
      <c r="D14" s="2">
        <f t="shared" si="0"/>
        <v>0.31958762886597936</v>
      </c>
      <c r="E14">
        <v>63</v>
      </c>
      <c r="F14" s="22">
        <f t="shared" si="1"/>
        <v>0.66315789473684206</v>
      </c>
      <c r="H14" s="1"/>
      <c r="I14" s="1"/>
      <c r="J14" s="2"/>
    </row>
    <row r="15" spans="2:10" ht="20" x14ac:dyDescent="0.85">
      <c r="B15" s="1" t="s">
        <v>18</v>
      </c>
      <c r="C15" s="1">
        <v>2</v>
      </c>
      <c r="D15" s="2">
        <f t="shared" si="0"/>
        <v>2.0618556701030927E-2</v>
      </c>
      <c r="E15">
        <v>0</v>
      </c>
      <c r="F15" s="22">
        <f t="shared" si="1"/>
        <v>0</v>
      </c>
      <c r="H15" s="1"/>
      <c r="I15" s="1"/>
      <c r="J15" s="2"/>
    </row>
    <row r="16" spans="2:10" ht="20" x14ac:dyDescent="0.85">
      <c r="B16" s="1" t="s">
        <v>19</v>
      </c>
      <c r="C16" s="1">
        <v>3</v>
      </c>
      <c r="D16" s="2">
        <f t="shared" si="0"/>
        <v>3.0927835051546393E-2</v>
      </c>
      <c r="E16">
        <v>1</v>
      </c>
      <c r="F16" s="22">
        <f t="shared" si="1"/>
        <v>1.0526315789473684E-2</v>
      </c>
      <c r="H16" s="1"/>
      <c r="I16" s="1"/>
      <c r="J16" s="2"/>
    </row>
    <row r="17" spans="2:10" ht="20" x14ac:dyDescent="0.85">
      <c r="B17" s="1"/>
      <c r="C17" s="1"/>
      <c r="D17" s="1"/>
      <c r="H17" s="1"/>
      <c r="I17" s="1"/>
      <c r="J17" s="1"/>
    </row>
    <row r="18" spans="2:10" ht="20" x14ac:dyDescent="0.85">
      <c r="B18" s="1"/>
      <c r="C18" s="1">
        <f>SUM(C13:C16)</f>
        <v>97</v>
      </c>
      <c r="D18" s="1"/>
      <c r="E18">
        <f>SUM(E13:E16)</f>
        <v>95</v>
      </c>
      <c r="H18" s="1"/>
      <c r="I18" s="1"/>
      <c r="J18" s="1"/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EE55-2726-4017-A52D-94790C9A7121}">
  <dimension ref="B3:J7"/>
  <sheetViews>
    <sheetView workbookViewId="0">
      <selection activeCell="I12" sqref="I12"/>
    </sheetView>
  </sheetViews>
  <sheetFormatPr defaultColWidth="8.7265625" defaultRowHeight="20" x14ac:dyDescent="0.85"/>
  <cols>
    <col min="1" max="1" width="15.7265625" style="1" customWidth="1"/>
    <col min="2" max="2" width="18.81640625" style="1" customWidth="1"/>
    <col min="3" max="3" width="11.1796875" style="1" customWidth="1"/>
    <col min="4" max="4" width="10.1796875" style="1" customWidth="1"/>
    <col min="5" max="5" width="9.7265625" style="1" customWidth="1"/>
    <col min="6" max="6" width="10.453125" style="1" customWidth="1"/>
    <col min="7" max="7" width="13.1796875" style="1" customWidth="1"/>
    <col min="8" max="8" width="13" style="1" customWidth="1"/>
    <col min="9" max="9" width="8.7265625" style="1"/>
    <col min="10" max="10" width="9.453125" style="1" customWidth="1"/>
    <col min="11" max="16384" width="8.7265625" style="1"/>
  </cols>
  <sheetData>
    <row r="3" spans="2:10" x14ac:dyDescent="0.85">
      <c r="B3" s="1" t="s">
        <v>132</v>
      </c>
    </row>
    <row r="4" spans="2:10" x14ac:dyDescent="0.85">
      <c r="I4" s="9"/>
    </row>
    <row r="5" spans="2:10" ht="40" x14ac:dyDescent="0.85"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9" t="s">
        <v>25</v>
      </c>
      <c r="H5" s="9" t="s">
        <v>26</v>
      </c>
      <c r="I5" s="1" t="s">
        <v>27</v>
      </c>
      <c r="J5" s="1" t="s">
        <v>28</v>
      </c>
    </row>
    <row r="6" spans="2:10" x14ac:dyDescent="0.85">
      <c r="B6" s="1" t="s">
        <v>29</v>
      </c>
      <c r="C6" s="1">
        <v>16</v>
      </c>
      <c r="D6" s="3">
        <v>0.62</v>
      </c>
      <c r="E6" s="1">
        <v>28</v>
      </c>
      <c r="F6" s="3">
        <v>0.7</v>
      </c>
      <c r="G6" s="1">
        <v>14</v>
      </c>
      <c r="H6" s="3">
        <v>0.48</v>
      </c>
      <c r="I6" s="1">
        <v>58</v>
      </c>
      <c r="J6" s="3">
        <v>0.61</v>
      </c>
    </row>
    <row r="7" spans="2:10" x14ac:dyDescent="0.85">
      <c r="B7" s="1" t="s">
        <v>30</v>
      </c>
      <c r="C7" s="1">
        <v>10</v>
      </c>
      <c r="D7" s="3">
        <v>0.38</v>
      </c>
      <c r="E7" s="1">
        <v>12</v>
      </c>
      <c r="F7" s="3">
        <v>0.3</v>
      </c>
      <c r="G7" s="1">
        <v>15</v>
      </c>
      <c r="H7" s="3">
        <v>0.52</v>
      </c>
      <c r="I7" s="1">
        <v>37</v>
      </c>
      <c r="J7" s="3">
        <v>0.39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85D4-864B-4D7F-8A57-A244F621FAA6}">
  <dimension ref="A2:P16"/>
  <sheetViews>
    <sheetView tabSelected="1" topLeftCell="A3" workbookViewId="0">
      <selection activeCell="D20" sqref="D20"/>
    </sheetView>
  </sheetViews>
  <sheetFormatPr defaultRowHeight="14.5" x14ac:dyDescent="0.35"/>
  <cols>
    <col min="1" max="1" width="21.1796875" customWidth="1"/>
    <col min="2" max="2" width="32.54296875" customWidth="1"/>
    <col min="3" max="3" width="20.81640625" customWidth="1"/>
    <col min="4" max="4" width="20.453125" customWidth="1"/>
    <col min="5" max="5" width="17.1796875" customWidth="1"/>
    <col min="6" max="6" width="9.453125" customWidth="1"/>
    <col min="7" max="7" width="11.1796875" customWidth="1"/>
    <col min="8" max="8" width="9.54296875" customWidth="1"/>
    <col min="9" max="9" width="9.1796875" customWidth="1"/>
  </cols>
  <sheetData>
    <row r="2" spans="1:16" ht="20" x14ac:dyDescent="0.85">
      <c r="B2" s="1" t="s">
        <v>31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0" x14ac:dyDescent="0.8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" x14ac:dyDescent="0.8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" x14ac:dyDescent="0.85">
      <c r="B5" s="1" t="s">
        <v>32</v>
      </c>
      <c r="C5" s="1" t="s">
        <v>33</v>
      </c>
      <c r="D5" s="1" t="s">
        <v>34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0" x14ac:dyDescent="0.85">
      <c r="B6" s="1" t="s">
        <v>35</v>
      </c>
      <c r="C6" s="1">
        <v>3</v>
      </c>
      <c r="D6" s="2">
        <f t="shared" ref="D6:D11" si="0">C6/$C$12</f>
        <v>3.1578947368421054E-2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0" x14ac:dyDescent="0.85">
      <c r="B7" s="1" t="s">
        <v>30</v>
      </c>
      <c r="C7" s="1">
        <v>34</v>
      </c>
      <c r="D7" s="2">
        <f t="shared" si="0"/>
        <v>0.35789473684210527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0" x14ac:dyDescent="0.85">
      <c r="A8" s="1"/>
      <c r="B8" s="1" t="s">
        <v>36</v>
      </c>
      <c r="C8" s="1">
        <v>7</v>
      </c>
      <c r="D8" s="2">
        <f t="shared" si="0"/>
        <v>7.3684210526315783E-2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0" x14ac:dyDescent="0.85">
      <c r="B9" s="1" t="s">
        <v>37</v>
      </c>
      <c r="C9" s="1">
        <v>11</v>
      </c>
      <c r="D9" s="2">
        <f t="shared" si="0"/>
        <v>0.11578947368421053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0" x14ac:dyDescent="0.85">
      <c r="B10" s="1" t="s">
        <v>38</v>
      </c>
      <c r="C10" s="1">
        <v>35</v>
      </c>
      <c r="D10" s="2">
        <f t="shared" si="0"/>
        <v>0.36842105263157893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" x14ac:dyDescent="0.85">
      <c r="B11" s="1" t="s">
        <v>39</v>
      </c>
      <c r="C11" s="1">
        <v>5</v>
      </c>
      <c r="D11" s="2">
        <f t="shared" si="0"/>
        <v>5.2631578947368418E-2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" x14ac:dyDescent="0.85">
      <c r="B12" s="4" t="s">
        <v>40</v>
      </c>
      <c r="C12" s="4">
        <f>SUM(C6:C11)</f>
        <v>95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0" x14ac:dyDescent="0.8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" x14ac:dyDescent="0.8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" x14ac:dyDescent="0.8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" x14ac:dyDescent="0.8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</sheetData>
  <phoneticPr fontId="4" type="noConversion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C0E4-6732-4388-A87E-13C687A972ED}">
  <dimension ref="B2:D11"/>
  <sheetViews>
    <sheetView topLeftCell="A9" workbookViewId="0">
      <selection activeCell="J4" sqref="J4"/>
    </sheetView>
  </sheetViews>
  <sheetFormatPr defaultColWidth="8.7265625" defaultRowHeight="20" x14ac:dyDescent="0.85"/>
  <cols>
    <col min="1" max="1" width="8.7265625" style="1"/>
    <col min="2" max="2" width="27.453125" style="1" bestFit="1" customWidth="1"/>
    <col min="3" max="3" width="21.453125" style="1" customWidth="1"/>
    <col min="4" max="4" width="15.7265625" style="1" customWidth="1"/>
    <col min="5" max="16384" width="8.7265625" style="1"/>
  </cols>
  <sheetData>
    <row r="2" spans="2:4" x14ac:dyDescent="0.85">
      <c r="B2" s="1" t="s">
        <v>41</v>
      </c>
    </row>
    <row r="4" spans="2:4" x14ac:dyDescent="0.85">
      <c r="B4" s="1" t="s">
        <v>42</v>
      </c>
      <c r="C4" s="1" t="s">
        <v>1</v>
      </c>
      <c r="D4" s="1" t="s">
        <v>43</v>
      </c>
    </row>
    <row r="5" spans="2:4" x14ac:dyDescent="0.85">
      <c r="B5" s="1" t="s">
        <v>117</v>
      </c>
      <c r="C5" s="1">
        <v>88</v>
      </c>
      <c r="D5" s="2">
        <f t="shared" ref="D5:D10" si="0">C5/$C$11</f>
        <v>0.75213675213675213</v>
      </c>
    </row>
    <row r="6" spans="2:4" x14ac:dyDescent="0.85">
      <c r="B6" s="1" t="s">
        <v>44</v>
      </c>
      <c r="C6" s="1">
        <v>9</v>
      </c>
      <c r="D6" s="2">
        <f t="shared" si="0"/>
        <v>7.6923076923076927E-2</v>
      </c>
    </row>
    <row r="7" spans="2:4" x14ac:dyDescent="0.85">
      <c r="B7" s="1" t="s">
        <v>45</v>
      </c>
      <c r="C7" s="1">
        <v>8</v>
      </c>
      <c r="D7" s="2">
        <f t="shared" si="0"/>
        <v>6.8376068376068383E-2</v>
      </c>
    </row>
    <row r="8" spans="2:4" x14ac:dyDescent="0.85">
      <c r="B8" s="1" t="s">
        <v>46</v>
      </c>
      <c r="C8" s="1">
        <v>7</v>
      </c>
      <c r="D8" s="2">
        <f t="shared" si="0"/>
        <v>5.9829059829059832E-2</v>
      </c>
    </row>
    <row r="9" spans="2:4" x14ac:dyDescent="0.85">
      <c r="B9" s="1" t="s">
        <v>47</v>
      </c>
      <c r="C9" s="1">
        <v>4</v>
      </c>
      <c r="D9" s="2">
        <f t="shared" si="0"/>
        <v>3.4188034188034191E-2</v>
      </c>
    </row>
    <row r="10" spans="2:4" x14ac:dyDescent="0.85">
      <c r="B10" s="1" t="s">
        <v>48</v>
      </c>
      <c r="C10" s="1">
        <v>1</v>
      </c>
      <c r="D10" s="2">
        <f t="shared" si="0"/>
        <v>8.5470085470085479E-3</v>
      </c>
    </row>
    <row r="11" spans="2:4" x14ac:dyDescent="0.85">
      <c r="B11" s="1" t="s">
        <v>40</v>
      </c>
      <c r="C11" s="1">
        <f>SUM(C5:C10)</f>
        <v>117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5E172-75E8-4122-AB39-B2E11B1099D3}">
  <dimension ref="B2:L13"/>
  <sheetViews>
    <sheetView topLeftCell="E3" workbookViewId="0">
      <selection activeCell="F2" sqref="F2"/>
    </sheetView>
  </sheetViews>
  <sheetFormatPr defaultColWidth="8.7265625" defaultRowHeight="20" x14ac:dyDescent="0.85"/>
  <cols>
    <col min="1" max="1" width="25.7265625" style="1" bestFit="1" customWidth="1"/>
    <col min="2" max="2" width="54.7265625" style="1" bestFit="1" customWidth="1"/>
    <col min="3" max="4" width="11.453125" style="1" customWidth="1"/>
    <col min="5" max="5" width="18.453125" style="1" customWidth="1"/>
    <col min="6" max="6" width="54.7265625" style="1" bestFit="1" customWidth="1"/>
    <col min="7" max="7" width="12.26953125" style="1" customWidth="1"/>
    <col min="8" max="8" width="12.54296875" style="1" customWidth="1"/>
    <col min="9" max="9" width="14.54296875" style="1" bestFit="1" customWidth="1"/>
    <col min="10" max="10" width="15.26953125" style="1" customWidth="1"/>
    <col min="11" max="11" width="11.54296875" style="1" customWidth="1"/>
    <col min="12" max="12" width="12.6328125" style="1" customWidth="1"/>
    <col min="13" max="16384" width="8.7265625" style="1"/>
  </cols>
  <sheetData>
    <row r="2" spans="2:12" x14ac:dyDescent="0.85">
      <c r="B2" s="1" t="s">
        <v>49</v>
      </c>
      <c r="F2" s="1" t="s">
        <v>119</v>
      </c>
    </row>
    <row r="4" spans="2:12" ht="20.5" thickBot="1" x14ac:dyDescent="0.9">
      <c r="B4" s="1" t="s">
        <v>50</v>
      </c>
      <c r="C4" s="1" t="s">
        <v>27</v>
      </c>
      <c r="D4" s="1" t="s">
        <v>51</v>
      </c>
      <c r="F4" s="6" t="s">
        <v>118</v>
      </c>
      <c r="G4" s="1" t="s">
        <v>52</v>
      </c>
      <c r="H4" s="1" t="s">
        <v>53</v>
      </c>
      <c r="I4" s="1" t="s">
        <v>54</v>
      </c>
      <c r="J4" s="3" t="s">
        <v>55</v>
      </c>
      <c r="K4" s="1" t="s">
        <v>27</v>
      </c>
      <c r="L4" s="1" t="s">
        <v>51</v>
      </c>
    </row>
    <row r="5" spans="2:12" x14ac:dyDescent="0.85">
      <c r="B5" s="9" t="s">
        <v>56</v>
      </c>
      <c r="C5" s="1">
        <v>25</v>
      </c>
      <c r="D5" s="2">
        <f>Table9[[#This Row],[Total n]]/$C$13</f>
        <v>0.28409090909090912</v>
      </c>
      <c r="F5" s="7" t="s">
        <v>57</v>
      </c>
      <c r="G5" s="1">
        <v>15</v>
      </c>
      <c r="H5" s="2">
        <f>Table10[[#This Row],[Judges n]]/$G$13</f>
        <v>0.25862068965517243</v>
      </c>
      <c r="I5" s="1">
        <v>10</v>
      </c>
      <c r="J5" s="2">
        <f>Table10[[#This Row],[Magistrates n]]/$I$13</f>
        <v>0.27027027027027029</v>
      </c>
      <c r="K5" s="1">
        <v>25</v>
      </c>
      <c r="L5" s="2">
        <f t="shared" ref="L5:L11" si="0">K5/95</f>
        <v>0.26315789473684209</v>
      </c>
    </row>
    <row r="6" spans="2:12" x14ac:dyDescent="0.85">
      <c r="B6" s="1" t="s">
        <v>58</v>
      </c>
      <c r="C6" s="1">
        <v>30</v>
      </c>
      <c r="D6" s="2">
        <f>Table9[[#This Row],[Total n]]/$C$13</f>
        <v>0.34090909090909088</v>
      </c>
      <c r="F6" s="8" t="s">
        <v>58</v>
      </c>
      <c r="G6" s="1">
        <v>15</v>
      </c>
      <c r="H6" s="2">
        <f>Table10[[#This Row],[Judges n]]/$G$13</f>
        <v>0.25862068965517243</v>
      </c>
      <c r="I6" s="1">
        <v>15</v>
      </c>
      <c r="J6" s="2">
        <f>Table10[[#This Row],[Magistrates n]]/$I$13</f>
        <v>0.40540540540540543</v>
      </c>
      <c r="K6" s="1">
        <v>30</v>
      </c>
      <c r="L6" s="2">
        <f t="shared" si="0"/>
        <v>0.31578947368421051</v>
      </c>
    </row>
    <row r="7" spans="2:12" x14ac:dyDescent="0.85">
      <c r="B7" s="1" t="s">
        <v>59</v>
      </c>
      <c r="C7" s="1">
        <v>15</v>
      </c>
      <c r="D7" s="2">
        <f>Table9[[#This Row],[Total n]]/$C$13</f>
        <v>0.17045454545454544</v>
      </c>
      <c r="F7" s="7" t="s">
        <v>59</v>
      </c>
      <c r="G7" s="1">
        <v>12</v>
      </c>
      <c r="H7" s="2">
        <f>Table10[[#This Row],[Judges n]]/$G$13</f>
        <v>0.20689655172413793</v>
      </c>
      <c r="I7" s="1">
        <v>3</v>
      </c>
      <c r="J7" s="2">
        <f>Table10[[#This Row],[Magistrates n]]/$I$13</f>
        <v>8.1081081081081086E-2</v>
      </c>
      <c r="K7" s="1">
        <v>15</v>
      </c>
      <c r="L7" s="2">
        <f t="shared" si="0"/>
        <v>0.15789473684210525</v>
      </c>
    </row>
    <row r="8" spans="2:12" hidden="1" x14ac:dyDescent="0.85">
      <c r="D8" s="2"/>
      <c r="F8" s="7"/>
      <c r="L8" s="2"/>
    </row>
    <row r="9" spans="2:12" ht="21" customHeight="1" x14ac:dyDescent="0.85">
      <c r="B9" s="9" t="s">
        <v>62</v>
      </c>
      <c r="C9" s="1">
        <v>3</v>
      </c>
      <c r="D9" s="2">
        <f>Table9[[#This Row],[Total n]]/$C$13</f>
        <v>3.4090909090909088E-2</v>
      </c>
      <c r="F9" s="27" t="s">
        <v>60</v>
      </c>
      <c r="G9" s="1">
        <v>6</v>
      </c>
      <c r="H9" s="2">
        <f>Table10[[#This Row],[Judges n]]/$G$13</f>
        <v>0.10344827586206896</v>
      </c>
      <c r="I9" s="1">
        <v>1</v>
      </c>
      <c r="J9" s="2">
        <f>Table10[[#This Row],[Magistrates n]]/$I$13</f>
        <v>2.7027027027027029E-2</v>
      </c>
      <c r="K9" s="1">
        <v>7</v>
      </c>
      <c r="L9" s="2">
        <f t="shared" si="0"/>
        <v>7.3684210526315783E-2</v>
      </c>
    </row>
    <row r="10" spans="2:12" x14ac:dyDescent="0.85">
      <c r="B10" s="1" t="s">
        <v>63</v>
      </c>
      <c r="C10" s="1">
        <v>14</v>
      </c>
      <c r="D10" s="2">
        <f>Table9[[#This Row],[Total n]]/$C$13</f>
        <v>0.15909090909090909</v>
      </c>
      <c r="F10" s="8" t="s">
        <v>64</v>
      </c>
      <c r="G10" s="1">
        <v>3</v>
      </c>
      <c r="H10" s="2">
        <f>Table10[[#This Row],[Judges n]]/$G$13</f>
        <v>5.1724137931034482E-2</v>
      </c>
      <c r="I10" s="1">
        <v>0</v>
      </c>
      <c r="J10" s="2">
        <f>Table10[[#This Row],[Magistrates n]]/$I$13</f>
        <v>0</v>
      </c>
      <c r="K10" s="1">
        <v>3</v>
      </c>
      <c r="L10" s="2">
        <f t="shared" si="0"/>
        <v>3.1578947368421054E-2</v>
      </c>
    </row>
    <row r="11" spans="2:12" x14ac:dyDescent="0.85">
      <c r="B11" s="1" t="s">
        <v>61</v>
      </c>
      <c r="C11" s="1">
        <v>1</v>
      </c>
      <c r="D11" s="2">
        <f>Table9[[#This Row],[Total n]]/$C$13</f>
        <v>1.1363636363636364E-2</v>
      </c>
      <c r="F11" s="28" t="s">
        <v>65</v>
      </c>
      <c r="G11" s="1">
        <v>6</v>
      </c>
      <c r="H11" s="2">
        <f>Table10[[#This Row],[Judges n]]/$G$13</f>
        <v>0.10344827586206896</v>
      </c>
      <c r="I11" s="1">
        <v>8</v>
      </c>
      <c r="J11" s="2">
        <f>Table10[[#This Row],[Magistrates n]]/$I$13</f>
        <v>0.21621621621621623</v>
      </c>
      <c r="K11" s="1">
        <v>14</v>
      </c>
      <c r="L11" s="2">
        <f t="shared" si="0"/>
        <v>0.14736842105263157</v>
      </c>
    </row>
    <row r="12" spans="2:12" x14ac:dyDescent="0.85">
      <c r="D12" s="2"/>
      <c r="F12" s="23" t="s">
        <v>61</v>
      </c>
      <c r="G12" s="25">
        <v>1</v>
      </c>
      <c r="H12" s="26">
        <f>Table10[[#This Row],[Judges n]]/$G$13</f>
        <v>1.7241379310344827E-2</v>
      </c>
      <c r="I12" s="25">
        <v>0</v>
      </c>
      <c r="J12" s="26">
        <f>Table10[[#This Row],[Magistrates n]]/$I$13</f>
        <v>0</v>
      </c>
      <c r="K12" s="25">
        <v>1</v>
      </c>
      <c r="L12" s="26">
        <f>K12/95</f>
        <v>1.0526315789473684E-2</v>
      </c>
    </row>
    <row r="13" spans="2:12" x14ac:dyDescent="0.85">
      <c r="C13" s="1">
        <f>SUM(Table9[Total n])</f>
        <v>88</v>
      </c>
      <c r="F13" s="24" t="s">
        <v>40</v>
      </c>
      <c r="G13" s="24">
        <f>SUM(Table10[Judges n])</f>
        <v>58</v>
      </c>
      <c r="H13" s="24"/>
      <c r="I13" s="24">
        <f>SUM(Table10[Magistrates n])</f>
        <v>37</v>
      </c>
      <c r="J13" s="24"/>
      <c r="K13" s="24">
        <v>95</v>
      </c>
      <c r="L13" s="24"/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87A0-CCC5-47F1-99A0-31C53621E6BE}">
  <dimension ref="B2:F12"/>
  <sheetViews>
    <sheetView topLeftCell="A3" workbookViewId="0">
      <selection activeCell="H7" sqref="H7"/>
    </sheetView>
  </sheetViews>
  <sheetFormatPr defaultColWidth="8.7265625" defaultRowHeight="20" x14ac:dyDescent="0.85"/>
  <cols>
    <col min="1" max="1" width="8.7265625" style="1"/>
    <col min="2" max="2" width="38.1796875" style="1" bestFit="1" customWidth="1"/>
    <col min="3" max="3" width="12" style="1" customWidth="1"/>
    <col min="4" max="5" width="13.81640625" style="1" customWidth="1"/>
    <col min="6" max="6" width="15.7265625" style="1" customWidth="1"/>
    <col min="7" max="16384" width="8.7265625" style="1"/>
  </cols>
  <sheetData>
    <row r="2" spans="2:6" x14ac:dyDescent="0.85">
      <c r="B2" s="1" t="s">
        <v>120</v>
      </c>
    </row>
    <row r="4" spans="2:6" x14ac:dyDescent="0.85">
      <c r="B4" s="1" t="s">
        <v>66</v>
      </c>
      <c r="C4" s="1" t="s">
        <v>12</v>
      </c>
      <c r="D4" s="1" t="s">
        <v>13</v>
      </c>
      <c r="E4" s="1" t="s">
        <v>14</v>
      </c>
      <c r="F4" s="1" t="s">
        <v>15</v>
      </c>
    </row>
    <row r="5" spans="2:6" x14ac:dyDescent="0.85">
      <c r="B5" s="1" t="s">
        <v>67</v>
      </c>
      <c r="C5" s="1">
        <v>64</v>
      </c>
      <c r="D5" s="2">
        <f>Table13[[#This Row],[Applicant n]]/$C$12</f>
        <v>0.65979381443298968</v>
      </c>
      <c r="E5" s="1">
        <v>56</v>
      </c>
      <c r="F5" s="2">
        <f>Table13[[#This Row],[Respondent n]]/$E$12</f>
        <v>0.58947368421052626</v>
      </c>
    </row>
    <row r="6" spans="2:6" x14ac:dyDescent="0.85">
      <c r="B6" s="1" t="s">
        <v>68</v>
      </c>
      <c r="C6" s="1">
        <v>6</v>
      </c>
      <c r="D6" s="2">
        <f>Table13[[#This Row],[Applicant n]]/$C$12</f>
        <v>6.1855670103092786E-2</v>
      </c>
      <c r="E6" s="1">
        <v>8</v>
      </c>
      <c r="F6" s="2">
        <f>Table13[[#This Row],[Respondent n]]/$E$12</f>
        <v>8.4210526315789472E-2</v>
      </c>
    </row>
    <row r="7" spans="2:6" x14ac:dyDescent="0.85">
      <c r="B7" s="1" t="s">
        <v>69</v>
      </c>
      <c r="C7" s="1">
        <v>2</v>
      </c>
      <c r="D7" s="2">
        <f>Table13[[#This Row],[Applicant n]]/$C$12</f>
        <v>2.0618556701030927E-2</v>
      </c>
      <c r="E7" s="1">
        <v>3</v>
      </c>
      <c r="F7" s="2">
        <f>Table13[[#This Row],[Respondent n]]/$E$12</f>
        <v>3.1578947368421054E-2</v>
      </c>
    </row>
    <row r="8" spans="2:6" x14ac:dyDescent="0.85">
      <c r="B8" s="1" t="s">
        <v>70</v>
      </c>
      <c r="C8" s="1">
        <v>8</v>
      </c>
      <c r="D8" s="2">
        <f>Table13[[#This Row],[Applicant n]]/$C$12</f>
        <v>8.247422680412371E-2</v>
      </c>
      <c r="E8" s="1">
        <v>7</v>
      </c>
      <c r="F8" s="2">
        <f>Table13[[#This Row],[Respondent n]]/$E$12</f>
        <v>7.3684210526315783E-2</v>
      </c>
    </row>
    <row r="9" spans="2:6" x14ac:dyDescent="0.85">
      <c r="B9" s="1" t="s">
        <v>71</v>
      </c>
      <c r="C9" s="1">
        <v>1</v>
      </c>
      <c r="D9" s="2">
        <f>Table13[[#This Row],[Applicant n]]/$C$12</f>
        <v>1.0309278350515464E-2</v>
      </c>
      <c r="E9" s="1">
        <v>0</v>
      </c>
      <c r="F9" s="2">
        <f>Table13[[#This Row],[Respondent n]]/$E$12</f>
        <v>0</v>
      </c>
    </row>
    <row r="10" spans="2:6" x14ac:dyDescent="0.85">
      <c r="B10" s="1" t="s">
        <v>72</v>
      </c>
      <c r="C10" s="1">
        <v>16</v>
      </c>
      <c r="D10" s="2">
        <f>Table13[[#This Row],[Applicant n]]/$C$12</f>
        <v>0.16494845360824742</v>
      </c>
      <c r="E10" s="1">
        <v>21</v>
      </c>
      <c r="F10" s="2">
        <f>Table13[[#This Row],[Respondent n]]/$E$12</f>
        <v>0.22105263157894736</v>
      </c>
    </row>
    <row r="12" spans="2:6" x14ac:dyDescent="0.85">
      <c r="C12" s="1">
        <f>SUM(Table13[Applicant n])</f>
        <v>97</v>
      </c>
      <c r="E12" s="1">
        <f>SUM(Table13[Respondent n])</f>
        <v>95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9F4E-5613-47BE-9FE5-0F98DDEF2180}">
  <dimension ref="B2:J35"/>
  <sheetViews>
    <sheetView topLeftCell="A7" workbookViewId="0">
      <selection activeCell="H6" sqref="H6"/>
    </sheetView>
  </sheetViews>
  <sheetFormatPr defaultColWidth="8.7265625" defaultRowHeight="20" x14ac:dyDescent="0.85"/>
  <cols>
    <col min="1" max="1" width="8.7265625" style="1"/>
    <col min="2" max="2" width="27.7265625" style="1" bestFit="1" customWidth="1"/>
    <col min="3" max="3" width="10.81640625" style="1" customWidth="1"/>
    <col min="4" max="4" width="9.1796875" style="1" customWidth="1"/>
    <col min="5" max="5" width="11.1796875" style="1" customWidth="1"/>
    <col min="6" max="6" width="9.453125" style="1" customWidth="1"/>
    <col min="7" max="7" width="11.1796875" style="1" customWidth="1"/>
    <col min="8" max="8" width="9.54296875" style="1" customWidth="1"/>
    <col min="9" max="9" width="9.1796875" style="1" customWidth="1"/>
    <col min="10" max="14" width="8.7265625" style="1"/>
    <col min="15" max="15" width="27.7265625" style="1" bestFit="1" customWidth="1"/>
    <col min="16" max="16" width="9.1796875" style="1" customWidth="1"/>
    <col min="17" max="16384" width="8.7265625" style="1"/>
  </cols>
  <sheetData>
    <row r="2" spans="2:10" x14ac:dyDescent="0.85">
      <c r="B2" s="1" t="s">
        <v>121</v>
      </c>
    </row>
    <row r="4" spans="2:10" ht="20.5" thickBot="1" x14ac:dyDescent="0.9">
      <c r="B4" s="15" t="s">
        <v>73</v>
      </c>
      <c r="C4" s="10" t="s">
        <v>27</v>
      </c>
      <c r="D4" s="16" t="s">
        <v>51</v>
      </c>
    </row>
    <row r="5" spans="2:10" x14ac:dyDescent="0.85">
      <c r="B5" s="7" t="s">
        <v>74</v>
      </c>
      <c r="C5" s="4">
        <v>30</v>
      </c>
      <c r="D5" s="13">
        <v>0.32</v>
      </c>
    </row>
    <row r="6" spans="2:10" x14ac:dyDescent="0.85">
      <c r="B6" s="8" t="s">
        <v>75</v>
      </c>
      <c r="C6" s="5">
        <v>19</v>
      </c>
      <c r="D6" s="14">
        <v>0.2</v>
      </c>
      <c r="F6" s="2"/>
      <c r="H6" s="2"/>
      <c r="J6" s="2"/>
    </row>
    <row r="7" spans="2:10" x14ac:dyDescent="0.85">
      <c r="B7" s="7" t="s">
        <v>76</v>
      </c>
      <c r="C7" s="4">
        <v>14</v>
      </c>
      <c r="D7" s="13">
        <v>0.15</v>
      </c>
      <c r="F7" s="2"/>
      <c r="H7" s="2"/>
      <c r="J7" s="2"/>
    </row>
    <row r="8" spans="2:10" x14ac:dyDescent="0.85">
      <c r="B8" s="17" t="s">
        <v>77</v>
      </c>
      <c r="C8" s="18">
        <v>32</v>
      </c>
      <c r="D8" s="19">
        <v>0.34</v>
      </c>
      <c r="F8" s="2"/>
      <c r="H8" s="2"/>
      <c r="J8" s="2"/>
    </row>
    <row r="9" spans="2:10" x14ac:dyDescent="0.85">
      <c r="C9" s="1">
        <f>SUM(C5:C8)</f>
        <v>95</v>
      </c>
    </row>
    <row r="29" spans="2:8" ht="20.5" thickBot="1" x14ac:dyDescent="0.9">
      <c r="B29" s="15" t="s">
        <v>73</v>
      </c>
      <c r="C29" s="10" t="s">
        <v>78</v>
      </c>
      <c r="D29" s="10" t="s">
        <v>79</v>
      </c>
      <c r="E29" s="10" t="s">
        <v>54</v>
      </c>
      <c r="F29" s="10" t="s">
        <v>30</v>
      </c>
      <c r="G29" s="10" t="s">
        <v>27</v>
      </c>
      <c r="H29" s="10" t="s">
        <v>40</v>
      </c>
    </row>
    <row r="30" spans="2:8" x14ac:dyDescent="0.85">
      <c r="B30" s="7" t="s">
        <v>76</v>
      </c>
      <c r="C30" s="1">
        <v>9</v>
      </c>
      <c r="D30" s="2">
        <f>Table1921[[#This Row],[Judiciary n]]/$C$35</f>
        <v>0.15517241379310345</v>
      </c>
      <c r="E30" s="1">
        <v>5</v>
      </c>
      <c r="F30" s="2">
        <f>Table1921[[#This Row],[Magistrates n]]/$E$35</f>
        <v>0.13513513513513514</v>
      </c>
      <c r="G30" s="4">
        <v>14</v>
      </c>
      <c r="H30" s="11" t="e">
        <f>G30/$I$10</f>
        <v>#DIV/0!</v>
      </c>
    </row>
    <row r="31" spans="2:8" x14ac:dyDescent="0.85">
      <c r="B31" s="8" t="s">
        <v>75</v>
      </c>
      <c r="C31" s="1">
        <v>8</v>
      </c>
      <c r="D31" s="2">
        <f>Table1921[[#This Row],[Judiciary n]]/$C$35</f>
        <v>0.13793103448275862</v>
      </c>
      <c r="E31" s="1">
        <v>11</v>
      </c>
      <c r="F31" s="2">
        <f>Table1921[[#This Row],[Magistrates n]]/$E$35</f>
        <v>0.29729729729729731</v>
      </c>
      <c r="G31" s="5">
        <v>19</v>
      </c>
      <c r="H31" s="12" t="e">
        <f>G31/$I$10</f>
        <v>#DIV/0!</v>
      </c>
    </row>
    <row r="32" spans="2:8" x14ac:dyDescent="0.85">
      <c r="B32" s="7" t="s">
        <v>74</v>
      </c>
      <c r="C32" s="1">
        <v>20</v>
      </c>
      <c r="D32" s="2">
        <f>Table1921[[#This Row],[Judiciary n]]/$C$35</f>
        <v>0.34482758620689657</v>
      </c>
      <c r="E32" s="1">
        <v>10</v>
      </c>
      <c r="F32" s="2">
        <f>Table1921[[#This Row],[Magistrates n]]/$E$35</f>
        <v>0.27027027027027029</v>
      </c>
      <c r="G32" s="4">
        <v>30</v>
      </c>
      <c r="H32" s="11" t="e">
        <f>G32/$I$10</f>
        <v>#DIV/0!</v>
      </c>
    </row>
    <row r="33" spans="2:8" x14ac:dyDescent="0.85">
      <c r="B33" s="17" t="s">
        <v>77</v>
      </c>
      <c r="C33" s="1">
        <v>21</v>
      </c>
      <c r="D33" s="2">
        <f>Table1921[[#This Row],[Judiciary n]]/$C$35</f>
        <v>0.36206896551724138</v>
      </c>
      <c r="E33" s="1">
        <v>11</v>
      </c>
      <c r="F33" s="2">
        <f>Table1921[[#This Row],[Magistrates n]]/$E$35</f>
        <v>0.29729729729729731</v>
      </c>
      <c r="G33" s="5">
        <v>32</v>
      </c>
      <c r="H33" s="12" t="e">
        <f>G33/$I$10</f>
        <v>#DIV/0!</v>
      </c>
    </row>
    <row r="35" spans="2:8" x14ac:dyDescent="0.85">
      <c r="C35" s="1">
        <f>SUM(Table1921[Judiciary n])</f>
        <v>58</v>
      </c>
      <c r="E35" s="1">
        <f>SUM(Table1921[Magistrates n])</f>
        <v>37</v>
      </c>
    </row>
  </sheetData>
  <pageMargins left="0.7" right="0.7" top="0.75" bottom="0.75" header="0.3" footer="0.3"/>
  <ignoredErrors>
    <ignoredError sqref="D5:D8" calculatedColumn="1"/>
  </ignoredErrors>
  <drawing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7433-F83A-4045-A596-D0909F6E84DD}">
  <dimension ref="B2:F19"/>
  <sheetViews>
    <sheetView workbookViewId="0">
      <selection activeCell="F8" sqref="F8"/>
    </sheetView>
  </sheetViews>
  <sheetFormatPr defaultColWidth="8.7265625" defaultRowHeight="20" x14ac:dyDescent="0.85"/>
  <cols>
    <col min="1" max="1" width="8.7265625" style="1"/>
    <col min="2" max="2" width="29.453125" style="1" bestFit="1" customWidth="1"/>
    <col min="3" max="3" width="13.453125" style="1" customWidth="1"/>
    <col min="4" max="4" width="11.7265625" style="1" customWidth="1"/>
    <col min="5" max="5" width="15.54296875" style="1" customWidth="1"/>
    <col min="6" max="6" width="13.81640625" style="1" customWidth="1"/>
    <col min="7" max="7" width="11.1796875" style="1" customWidth="1"/>
    <col min="8" max="8" width="9.54296875" style="1" customWidth="1"/>
    <col min="9" max="9" width="9.1796875" style="1" customWidth="1"/>
    <col min="10" max="16384" width="8.7265625" style="1"/>
  </cols>
  <sheetData>
    <row r="2" spans="2:6" x14ac:dyDescent="0.85">
      <c r="B2" s="1" t="s">
        <v>122</v>
      </c>
    </row>
    <row r="3" spans="2:6" x14ac:dyDescent="0.85">
      <c r="B3" s="1" t="s">
        <v>80</v>
      </c>
      <c r="C3" s="1" t="s">
        <v>27</v>
      </c>
      <c r="D3" s="1" t="s">
        <v>28</v>
      </c>
    </row>
    <row r="4" spans="2:6" x14ac:dyDescent="0.85">
      <c r="B4" s="1" t="s">
        <v>81</v>
      </c>
      <c r="C4" s="1">
        <v>70</v>
      </c>
      <c r="D4" s="2">
        <v>0.74</v>
      </c>
    </row>
    <row r="5" spans="2:6" x14ac:dyDescent="0.85">
      <c r="B5" s="1" t="s">
        <v>82</v>
      </c>
      <c r="C5" s="1">
        <v>13</v>
      </c>
      <c r="D5" s="2">
        <v>0.14000000000000001</v>
      </c>
    </row>
    <row r="6" spans="2:6" x14ac:dyDescent="0.85">
      <c r="B6" s="1" t="s">
        <v>83</v>
      </c>
      <c r="C6" s="1">
        <v>7</v>
      </c>
      <c r="D6" s="2">
        <v>7.0000000000000007E-2</v>
      </c>
    </row>
    <row r="7" spans="2:6" x14ac:dyDescent="0.85">
      <c r="B7" s="1" t="s">
        <v>84</v>
      </c>
      <c r="C7" s="1">
        <v>5</v>
      </c>
      <c r="D7" s="2">
        <v>0.05</v>
      </c>
    </row>
    <row r="9" spans="2:6" x14ac:dyDescent="0.85">
      <c r="C9" s="1">
        <f>SUM(C4:C7)</f>
        <v>95</v>
      </c>
    </row>
    <row r="12" spans="2:6" x14ac:dyDescent="0.85">
      <c r="B12" s="1" t="s">
        <v>123</v>
      </c>
    </row>
    <row r="13" spans="2:6" x14ac:dyDescent="0.85">
      <c r="B13" s="1" t="s">
        <v>80</v>
      </c>
      <c r="C13" s="1" t="s">
        <v>52</v>
      </c>
      <c r="D13" s="1" t="s">
        <v>53</v>
      </c>
      <c r="E13" s="1" t="s">
        <v>54</v>
      </c>
      <c r="F13" s="1" t="s">
        <v>55</v>
      </c>
    </row>
    <row r="14" spans="2:6" x14ac:dyDescent="0.85">
      <c r="B14" s="4" t="s">
        <v>81</v>
      </c>
      <c r="C14" s="1">
        <v>45</v>
      </c>
      <c r="D14" s="2">
        <f>C14/$C$19</f>
        <v>0.77586206896551724</v>
      </c>
      <c r="E14" s="1">
        <v>25</v>
      </c>
      <c r="F14" s="2">
        <f>E14/$E$19</f>
        <v>0.67567567567567566</v>
      </c>
    </row>
    <row r="15" spans="2:6" x14ac:dyDescent="0.85">
      <c r="B15" s="5" t="s">
        <v>82</v>
      </c>
      <c r="C15" s="1">
        <v>7</v>
      </c>
      <c r="D15" s="2">
        <f t="shared" ref="D15:D17" si="0">C15/$C$19</f>
        <v>0.1206896551724138</v>
      </c>
      <c r="E15" s="1">
        <v>6</v>
      </c>
      <c r="F15" s="2">
        <f t="shared" ref="F15:F17" si="1">E15/$E$19</f>
        <v>0.16216216216216217</v>
      </c>
    </row>
    <row r="16" spans="2:6" x14ac:dyDescent="0.85">
      <c r="B16" s="4" t="s">
        <v>83</v>
      </c>
      <c r="C16" s="1">
        <v>3</v>
      </c>
      <c r="D16" s="2">
        <f t="shared" si="0"/>
        <v>5.1724137931034482E-2</v>
      </c>
      <c r="E16" s="1">
        <v>4</v>
      </c>
      <c r="F16" s="2">
        <f t="shared" si="1"/>
        <v>0.10810810810810811</v>
      </c>
    </row>
    <row r="17" spans="2:6" x14ac:dyDescent="0.85">
      <c r="B17" s="5" t="s">
        <v>84</v>
      </c>
      <c r="C17" s="1">
        <v>3</v>
      </c>
      <c r="D17" s="2">
        <f t="shared" si="0"/>
        <v>5.1724137931034482E-2</v>
      </c>
      <c r="E17" s="1">
        <v>2</v>
      </c>
      <c r="F17" s="2">
        <f t="shared" si="1"/>
        <v>5.4054054054054057E-2</v>
      </c>
    </row>
    <row r="19" spans="2:6" x14ac:dyDescent="0.85">
      <c r="C19" s="1">
        <f>SUM(C14:C17)</f>
        <v>58</v>
      </c>
      <c r="E19" s="1">
        <f>SUM(E14:E17)</f>
        <v>37</v>
      </c>
    </row>
  </sheetData>
  <pageMargins left="0.7" right="0.7" top="0.75" bottom="0.75" header="0.3" footer="0.3"/>
  <ignoredErrors>
    <ignoredError sqref="C4:D7" calculatedColumn="1"/>
  </ignoredErrors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H 7 v W s J g U e e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G Z o Y 6 R m Z A t 1 k o w 8 T t P H N z E M o M A L K g W S R B G 2 c S 3 N K S o t S 7 V L z d N 2 d b P R h X B t 9 q B / s A F B L A w Q U A A I A C A A c f u 9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H 7 v W i i K R 7 g O A A A A E Q A A A B M A H A B G b 3 J t d W x h c y 9 T Z W N 0 a W 9 u M S 5 t I K I Y A C i g F A A A A A A A A A A A A A A A A A A A A A A A A A A A A C t O T S 7 J z M 9 T C I b Q h t Y A U E s B A i 0 A F A A C A A g A H H 7 v W s J g U e e m A A A A 9 g A A A B I A A A A A A A A A A A A A A A A A A A A A A E N v b m Z p Z y 9 Q Y W N r Y W d l L n h t b F B L A Q I t A B Q A A g A I A B x + 7 1 o P y u m r p A A A A O k A A A A T A A A A A A A A A A A A A A A A A P I A A A B b Q 2 9 u d G V u d F 9 U e X B l c 1 0 u e G 1 s U E s B A i 0 A F A A C A A g A H H 7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G D / b Q y a H V C p s S N V g 1 O g U s A A A A A A g A A A A A A E G Y A A A A B A A A g A A A A u 4 e A 3 Q V Q m b 7 O M 6 E 0 i p B 4 u W R 6 4 p n h K u q n G K 2 3 e P A W a P w A A A A A D o A A A A A C A A A g A A A A 8 i J n g I 9 P v + Y T s 5 Z 5 n x Y q g c U w L 3 H F i L r Y D c b 5 2 G r 2 t l t Q A A A A Y e e R c X d W z g m t s / M + n d U D R t g / l W B + W K 6 X R 8 5 K v 8 5 P d r R E q 7 H b 6 H p T L 9 I L 5 O H b O C O w f b n U + 7 n j G 8 9 8 x b V d T Y f / s b Y D S j o Q b 2 0 x t 3 + t U 5 m C 6 a x A A A A A s M R 5 C S E B H M 8 F L 7 M K g B X 5 O 6 a Z N v G 8 H c a O + W 6 f I 9 z 3 W H F d Z g Q m M d 3 r q q W w u G p n E F x 7 b j C V D N 4 5 o Q s X x N P L B 4 e y o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9417ab-6472-4075-af16-7dc6074df91e">
      <Value>61</Value>
      <Value>4</Value>
      <Value>2</Value>
      <Value>1</Value>
    </TaxCatchAll>
    <n7493b4506bf40e28c373b1e51a33445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– Significant</TermName>
          <TermId xmlns="http://schemas.microsoft.com/office/infopath/2007/PartnerControls">b8faeb8d-1a87-44bd-8153-bff3c10363ae</TermId>
        </TermInfo>
      </Terms>
    </n7493b4506bf40e28c373b1e51a33445>
    <cf401361b24e474cb011be6eb76c0e76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HOMigrated xmlns="4e9417ab-6472-4075-af16-7dc6074df91e">false</HOMigrated>
    <lcf76f155ced4ddcb4097134ff3c332f xmlns="3746cbd3-3eae-4bac-8fc4-0a8f8c903af1">
      <Terms xmlns="http://schemas.microsoft.com/office/infopath/2007/PartnerControls"/>
    </lcf76f155ced4ddcb4097134ff3c332f>
    <lae2bfa7b6474897ab4a53f76ea236c7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jb5e598af17141539648acf311d7477b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 Commissioner (P)</TermName>
          <TermId xmlns="http://schemas.microsoft.com/office/infopath/2007/PartnerControls">353b025c-0a9c-49bd-8b14-d29570a998bc</TermId>
        </TermInfo>
      </Terms>
    </jb5e598af17141539648acf311d7477b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HO document" ma:contentTypeID="0x010100A5BF1C78D9F64B679A5EBDE1C6598EBC0100348EAB06A237BE46983DE860CF4A3B67" ma:contentTypeVersion="21" ma:contentTypeDescription="Create a new document." ma:contentTypeScope="" ma:versionID="70395deee1689f94ce3900f4be3d7d1a">
  <xsd:schema xmlns:xsd="http://www.w3.org/2001/XMLSchema" xmlns:xs="http://www.w3.org/2001/XMLSchema" xmlns:p="http://schemas.microsoft.com/office/2006/metadata/properties" xmlns:ns2="4e9417ab-6472-4075-af16-7dc6074df91e" xmlns:ns3="3746cbd3-3eae-4bac-8fc4-0a8f8c903af1" xmlns:ns4="8d5521e7-f0a7-4155-a442-ca18a1ac9c72" targetNamespace="http://schemas.microsoft.com/office/2006/metadata/properties" ma:root="true" ma:fieldsID="8f1e234333fdf372432c72409ee18aac" ns2:_="" ns3:_="" ns4:_="">
    <xsd:import namespace="4e9417ab-6472-4075-af16-7dc6074df91e"/>
    <xsd:import namespace="3746cbd3-3eae-4bac-8fc4-0a8f8c903af1"/>
    <xsd:import namespace="8d5521e7-f0a7-4155-a442-ca18a1ac9c72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jb5e598af17141539648acf311d7477b" minOccurs="0"/>
                <xsd:element ref="ns2:n7493b4506bf40e28c373b1e51a33445" minOccurs="0"/>
                <xsd:element ref="ns2:HOMigrate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417ab-6472-4075-af16-7dc6074df91e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1;#Official|14c80daa-741b-422c-9722-f71693c9ede4" ma:fieldId="{5ae2bfa7-b647-4897-ab4a-53f76ea236c7}" ma:sspId="93e580ec-c125-41f3-a307-e1c841722a86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df97ad8-3875-49e2-b01f-1e6fc3b4e722}" ma:internalName="TaxCatchAll" ma:showField="CatchAllData" ma:web="8d5521e7-f0a7-4155-a442-ca18a1ac9c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df97ad8-3875-49e2-b01f-1e6fc3b4e722}" ma:internalName="TaxCatchAllLabel" ma:readOnly="true" ma:showField="CatchAllDataLabel" ma:web="8d5521e7-f0a7-4155-a442-ca18a1ac9c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2;#Crown|69589897-2828-4761-976e-717fd8e631c9" ma:fieldId="{cf401361-b24e-474c-b011-be6eb76c0e76}" ma:sspId="93e580ec-c125-41f3-a307-e1c841722a86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5e598af17141539648acf311d7477b" ma:index="14" nillable="true" ma:taxonomy="true" ma:internalName="jb5e598af17141539648acf311d7477b" ma:taxonomyFieldName="HOBusinessUnit" ma:displayName="Business unit" ma:default="61;#DA Commissioner (P)|353b025c-0a9c-49bd-8b14-d29570a998bc" ma:fieldId="{3b5e598a-f171-4153-9648-acf311d7477b}" ma:sspId="93e580ec-c125-41f3-a307-e1c841722a86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6" nillable="true" ma:taxonomy="true" ma:internalName="n7493b4506bf40e28c373b1e51a33445" ma:taxonomyFieldName="HOSiteType" ma:displayName="Site type" ma:default="4;#Policy – Significant|b8faeb8d-1a87-44bd-8153-bff3c10363ae" ma:fieldId="{77493b45-06bf-40e2-8c37-3b1e51a33445}" ma:sspId="93e580ec-c125-41f3-a307-e1c841722a86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8" nillable="true" ma:displayName="Migrated" ma:default="0" ma:internalName="HOMigr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6cbd3-3eae-4bac-8fc4-0a8f8c903a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93e580ec-c125-41f3-a307-e1c841722a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521e7-f0a7-4155-a442-ca18a1ac9c72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93e580ec-c125-41f3-a307-e1c841722a86" ContentTypeId="0x010100A5BF1C78D9F64B679A5EBDE1C6598EBC01" PreviousValue="false"/>
</file>

<file path=customXml/itemProps1.xml><?xml version="1.0" encoding="utf-8"?>
<ds:datastoreItem xmlns:ds="http://schemas.openxmlformats.org/officeDocument/2006/customXml" ds:itemID="{DD9EE0B1-E3C8-4101-8026-D591547CA1F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31400B3-C203-4751-8FF6-BF9D168DBF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AD68-E3D6-40C5-A8F8-34F91C615856}">
  <ds:schemaRefs>
    <ds:schemaRef ds:uri="http://schemas.microsoft.com/office/2006/metadata/properties"/>
    <ds:schemaRef ds:uri="http://schemas.microsoft.com/office/infopath/2007/PartnerControls"/>
    <ds:schemaRef ds:uri="4e9417ab-6472-4075-af16-7dc6074df91e"/>
    <ds:schemaRef ds:uri="3746cbd3-3eae-4bac-8fc4-0a8f8c903af1"/>
  </ds:schemaRefs>
</ds:datastoreItem>
</file>

<file path=customXml/itemProps4.xml><?xml version="1.0" encoding="utf-8"?>
<ds:datastoreItem xmlns:ds="http://schemas.openxmlformats.org/officeDocument/2006/customXml" ds:itemID="{D2FC5088-7747-4E61-B11D-2B476181F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417ab-6472-4075-af16-7dc6074df91e"/>
    <ds:schemaRef ds:uri="3746cbd3-3eae-4bac-8fc4-0a8f8c903af1"/>
    <ds:schemaRef ds:uri="8d5521e7-f0a7-4155-a442-ca18a1ac9c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5C4565B-C5D5-4665-B155-63FBB21EE05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1. No. of hearings observed</vt:lpstr>
      <vt:lpstr>2. Parties and Children</vt:lpstr>
      <vt:lpstr>3. Tier of judiciary</vt:lpstr>
      <vt:lpstr>4. Who heard the case</vt:lpstr>
      <vt:lpstr>5. Applications</vt:lpstr>
      <vt:lpstr>6. Type of hearings</vt:lpstr>
      <vt:lpstr>7. Ethnicity of parties</vt:lpstr>
      <vt:lpstr>8. Legal Representation </vt:lpstr>
      <vt:lpstr>9. Court attendance</vt:lpstr>
      <vt:lpstr>10. Accompanied by</vt:lpstr>
      <vt:lpstr>11. Professionals</vt:lpstr>
      <vt:lpstr>12. DA and welfare</vt:lpstr>
      <vt:lpstr>13. Parental alienation </vt:lpstr>
      <vt:lpstr>14. Orders</vt:lpstr>
      <vt:lpstr>15. Special measures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Retter</dc:creator>
  <cp:keywords/>
  <dc:description/>
  <cp:lastModifiedBy>Rosemary Hunter</cp:lastModifiedBy>
  <cp:revision/>
  <dcterms:created xsi:type="dcterms:W3CDTF">2025-05-15T08:46:54Z</dcterms:created>
  <dcterms:modified xsi:type="dcterms:W3CDTF">2025-08-27T11:37:43Z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0x010100A5BF1C78D9F64B679A5EBDE1C6598EBC0100348EAB06A237BE46983DE860CF4A3B67</vt:lpwstr>
  </property>
  <property fmtid="{D5CDD505-2E9C-101B-9397-08002B2CF9AE}" pid="3" name="MediaServiceImageTags">
    <vt:lpwstr/>
  </property>
  <property fmtid="{D5CDD505-2E9C-101B-9397-08002B2CF9AE}" pid="4" name="HOCopyrightLevel">
    <vt:lpwstr>2;#Crown|69589897-2828-4761-976e-717fd8e631c9</vt:lpwstr>
  </property>
  <property fmtid="{D5CDD505-2E9C-101B-9397-08002B2CF9AE}" pid="5" name="HOGovernmentSecurityClassification">
    <vt:lpwstr>1;#Official|14c80daa-741b-422c-9722-f71693c9ede4</vt:lpwstr>
  </property>
  <property fmtid="{D5CDD505-2E9C-101B-9397-08002B2CF9AE}" pid="6" name="HOBusinessUnit">
    <vt:lpwstr>61;#DA Commissioner (P)|353b025c-0a9c-49bd-8b14-d29570a998bc</vt:lpwstr>
  </property>
  <property fmtid="{D5CDD505-2E9C-101B-9397-08002B2CF9AE}" pid="7" name="HOSiteType">
    <vt:lpwstr>4;#Policy – Significant|b8faeb8d-1a87-44bd-8153-bff3c10363ae</vt:lpwstr>
  </property>
</Properties>
</file>